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9690" windowHeight="7050" activeTab="1"/>
  </bookViews>
  <sheets>
    <sheet name="Notes" sheetId="12" r:id="rId1"/>
    <sheet name="Input Data" sheetId="1" r:id="rId2"/>
    <sheet name="Engineering Project invoice" sheetId="11" r:id="rId3"/>
    <sheet name="Scales" sheetId="3" r:id="rId4"/>
    <sheet name="Previous Claims" sheetId="2" r:id="rId5"/>
    <sheet name="Trip Sheet" sheetId="13" r:id="rId6"/>
    <sheet name="Travelling &amp; Subsistance" sheetId="5" r:id="rId7"/>
    <sheet name="Typing, Duplicating, &amp; Printing" sheetId="6" r:id="rId8"/>
    <sheet name="Time Based" sheetId="4" r:id="rId9"/>
    <sheet name="Site staff &amp; Other" sheetId="7" r:id="rId10"/>
    <sheet name="Non Taxable" sheetId="8" r:id="rId11"/>
    <sheet name="Summary A3" sheetId="14" r:id="rId12"/>
  </sheets>
  <definedNames>
    <definedName name="_xlnm.Print_Area" localSheetId="2">'Engineering Project invoice'!$A$1:$O$75</definedName>
    <definedName name="_xlnm.Print_Area" localSheetId="1">'Input Data'!$A$1:$H$43</definedName>
    <definedName name="_xlnm.Print_Area" localSheetId="0">Notes!$A$1:$B$68</definedName>
    <definedName name="_xlnm.Print_Area" localSheetId="9">'Site staff &amp; Other'!$A$1:$H$59</definedName>
    <definedName name="_xlnm.Print_Area" localSheetId="8">'Time Based'!$A$1:$H$57</definedName>
    <definedName name="_xlnm.Print_Area" localSheetId="6">'Travelling &amp; Subsistance'!$A$1:$J$60</definedName>
    <definedName name="SCALE_1997B">Scales!#REF!</definedName>
    <definedName name="SCALE_1997E">Scales!#REF!</definedName>
    <definedName name="SCALE_1997QS">Scales!#REF!</definedName>
    <definedName name="SCALE_1998B">Scales!$B$14:$E$20</definedName>
    <definedName name="SCALE_1998E">Scales!$B$3:$E$12</definedName>
    <definedName name="SCALE_1998QS">Scales!$B$23:$E$28</definedName>
    <definedName name="SCALE_2000B">Scales!$G$14:$J$20</definedName>
    <definedName name="SCALE_2000E">Scales!$G$3:$J$12</definedName>
    <definedName name="SCALE_2000QS">Scales!$G$23:$J$28</definedName>
    <definedName name="SCALE_2002B">Scales!$L$14:$O$20</definedName>
    <definedName name="SCALE_2002E">Scales!$L$3:$O$12</definedName>
    <definedName name="SCALE_2002QS">Scales!$L$23:$O$28</definedName>
  </definedNames>
  <calcPr calcId="145621"/>
</workbook>
</file>

<file path=xl/calcChain.xml><?xml version="1.0" encoding="utf-8"?>
<calcChain xmlns="http://schemas.openxmlformats.org/spreadsheetml/2006/main">
  <c r="K43" i="11" l="1"/>
  <c r="K40" i="11"/>
  <c r="H33" i="5" l="1"/>
  <c r="H32" i="5"/>
  <c r="H31" i="5"/>
  <c r="H30" i="5"/>
  <c r="H29" i="5"/>
  <c r="H28" i="5"/>
  <c r="H27" i="5"/>
  <c r="H26" i="5"/>
  <c r="H25" i="5"/>
  <c r="H24" i="5"/>
  <c r="H16" i="5"/>
  <c r="H15" i="5"/>
  <c r="H14" i="5"/>
  <c r="H13" i="5"/>
  <c r="H12" i="5"/>
  <c r="H11" i="5"/>
  <c r="H10" i="5"/>
  <c r="H9" i="5"/>
  <c r="H8" i="5"/>
  <c r="H7" i="5"/>
  <c r="G4" i="14" l="1"/>
  <c r="C3" i="8"/>
  <c r="C3" i="7"/>
  <c r="D3" i="4"/>
  <c r="D3" i="6"/>
  <c r="J4" i="13"/>
  <c r="C3" i="5"/>
  <c r="D2" i="2"/>
  <c r="F9" i="14"/>
  <c r="H3" i="8"/>
  <c r="G3" i="7"/>
  <c r="G3" i="4"/>
  <c r="H3" i="6"/>
  <c r="J5" i="13"/>
  <c r="L55" i="14"/>
  <c r="J50" i="14"/>
  <c r="H50" i="14"/>
  <c r="L49" i="14"/>
  <c r="J47" i="14"/>
  <c r="L47" i="14" s="1"/>
  <c r="H47" i="14"/>
  <c r="J38" i="14"/>
  <c r="L38" i="14" s="1"/>
  <c r="H38" i="14"/>
  <c r="L29" i="14"/>
  <c r="J29" i="14"/>
  <c r="H29" i="14"/>
  <c r="O60" i="13"/>
  <c r="N44" i="13"/>
  <c r="H43" i="13"/>
  <c r="O43" i="13" s="1"/>
  <c r="O45" i="13" s="1"/>
  <c r="O61" i="13" s="1"/>
  <c r="J36" i="13"/>
  <c r="M36" i="13" s="1"/>
  <c r="O36" i="13" s="1"/>
  <c r="O37" i="13" s="1"/>
  <c r="F36" i="13"/>
  <c r="F35" i="13"/>
  <c r="F34" i="13"/>
  <c r="F33" i="13"/>
  <c r="F37" i="13" s="1"/>
  <c r="O16" i="13"/>
  <c r="G3" i="5"/>
  <c r="F2" i="2"/>
  <c r="M10" i="11"/>
  <c r="M9" i="11"/>
  <c r="A89" i="12"/>
  <c r="O35" i="11"/>
  <c r="O33" i="11"/>
  <c r="F28" i="1"/>
  <c r="F3" i="1"/>
  <c r="E23" i="1"/>
  <c r="U4" i="3" s="1"/>
  <c r="V4" i="3" s="1"/>
  <c r="S4" i="3"/>
  <c r="S3" i="3"/>
  <c r="V3" i="3" s="1"/>
  <c r="U3" i="3"/>
  <c r="D2" i="11"/>
  <c r="I2" i="11"/>
  <c r="I8" i="11"/>
  <c r="H41" i="1"/>
  <c r="G42" i="11" s="1"/>
  <c r="C23" i="1"/>
  <c r="C7" i="1"/>
  <c r="O47" i="11" s="1"/>
  <c r="I18" i="8"/>
  <c r="I20" i="8" s="1"/>
  <c r="O67" i="11" s="1"/>
  <c r="C13" i="1"/>
  <c r="K2" i="2" s="1"/>
  <c r="N3" i="11"/>
  <c r="F30" i="1"/>
  <c r="H31" i="1"/>
  <c r="K21" i="11" s="1"/>
  <c r="H32" i="1"/>
  <c r="H33" i="1"/>
  <c r="K27" i="11" s="1"/>
  <c r="H34" i="1"/>
  <c r="L30" i="3"/>
  <c r="G30" i="3"/>
  <c r="B30" i="3"/>
  <c r="L29" i="3"/>
  <c r="G29" i="3"/>
  <c r="B29" i="3"/>
  <c r="L28" i="3"/>
  <c r="G28" i="3"/>
  <c r="B28" i="3"/>
  <c r="L27" i="3"/>
  <c r="G27" i="3"/>
  <c r="B27" i="3"/>
  <c r="L26" i="3"/>
  <c r="G26" i="3"/>
  <c r="B26" i="3"/>
  <c r="L25" i="3"/>
  <c r="G25" i="3"/>
  <c r="B25" i="3"/>
  <c r="L21" i="3"/>
  <c r="G21" i="3"/>
  <c r="B21" i="3"/>
  <c r="L20" i="3"/>
  <c r="G20" i="3"/>
  <c r="B20" i="3"/>
  <c r="L19" i="3"/>
  <c r="G19" i="3"/>
  <c r="B19" i="3"/>
  <c r="L18" i="3"/>
  <c r="G18" i="3"/>
  <c r="B18" i="3"/>
  <c r="L17" i="3"/>
  <c r="G17" i="3"/>
  <c r="B17" i="3"/>
  <c r="L16" i="3"/>
  <c r="G16" i="3"/>
  <c r="B16" i="3"/>
  <c r="L12" i="3"/>
  <c r="G12" i="3"/>
  <c r="B12" i="3"/>
  <c r="L11" i="3"/>
  <c r="G11" i="3"/>
  <c r="B11" i="3"/>
  <c r="L10" i="3"/>
  <c r="G10" i="3"/>
  <c r="B10" i="3"/>
  <c r="L9" i="3"/>
  <c r="G9" i="3"/>
  <c r="B9" i="3"/>
  <c r="L8" i="3"/>
  <c r="G8" i="3"/>
  <c r="B8" i="3"/>
  <c r="L7" i="3"/>
  <c r="G7" i="3"/>
  <c r="B7" i="3"/>
  <c r="L6" i="3"/>
  <c r="G6" i="3"/>
  <c r="B6" i="3"/>
  <c r="L5" i="3"/>
  <c r="G5" i="3"/>
  <c r="B5" i="3"/>
  <c r="L4" i="3"/>
  <c r="G4" i="3"/>
  <c r="B4" i="3"/>
  <c r="D18" i="1"/>
  <c r="C18" i="1" s="1"/>
  <c r="I47" i="11"/>
  <c r="K47" i="11"/>
  <c r="H37" i="1"/>
  <c r="O16" i="11" s="1"/>
  <c r="C16" i="1"/>
  <c r="G16" i="1" s="1"/>
  <c r="I35" i="11"/>
  <c r="M35" i="11"/>
  <c r="I33" i="11"/>
  <c r="K24" i="11"/>
  <c r="E30" i="11"/>
  <c r="G30" i="11"/>
  <c r="K30" i="11"/>
  <c r="I53" i="11"/>
  <c r="K53" i="11"/>
  <c r="H25" i="4"/>
  <c r="H26" i="4"/>
  <c r="H27" i="4"/>
  <c r="H28" i="4"/>
  <c r="H29" i="4"/>
  <c r="H30" i="4"/>
  <c r="H31" i="4"/>
  <c r="H32" i="4"/>
  <c r="H33" i="4"/>
  <c r="H34" i="4"/>
  <c r="H35" i="4"/>
  <c r="H36" i="4" s="1"/>
  <c r="J31" i="5"/>
  <c r="J30" i="5"/>
  <c r="J27" i="5"/>
  <c r="J26" i="5"/>
  <c r="J33" i="5"/>
  <c r="J32" i="5"/>
  <c r="J29" i="5"/>
  <c r="J28" i="5"/>
  <c r="J25" i="5"/>
  <c r="J24" i="5"/>
  <c r="I39" i="11"/>
  <c r="I42" i="11"/>
  <c r="K42" i="11"/>
  <c r="K45" i="11"/>
  <c r="I45" i="11"/>
  <c r="E35" i="1"/>
  <c r="J7" i="5"/>
  <c r="J8" i="5"/>
  <c r="J9" i="5"/>
  <c r="J10" i="5"/>
  <c r="J11" i="5"/>
  <c r="J12" i="5"/>
  <c r="J13" i="5"/>
  <c r="J14" i="5"/>
  <c r="J15" i="5"/>
  <c r="J16" i="5"/>
  <c r="H11" i="4"/>
  <c r="H21" i="4" s="1"/>
  <c r="O52" i="11" s="1"/>
  <c r="H12" i="4"/>
  <c r="H13" i="4"/>
  <c r="H14" i="4"/>
  <c r="H15" i="4"/>
  <c r="H16" i="4"/>
  <c r="H17" i="4"/>
  <c r="H18" i="4"/>
  <c r="H19" i="4"/>
  <c r="H20" i="4"/>
  <c r="H42" i="4"/>
  <c r="H43" i="4"/>
  <c r="H44" i="4"/>
  <c r="H45" i="4"/>
  <c r="H46" i="4"/>
  <c r="H47" i="4"/>
  <c r="H48" i="4"/>
  <c r="H49" i="4"/>
  <c r="H50" i="4"/>
  <c r="H51" i="4"/>
  <c r="H52" i="4"/>
  <c r="H53" i="4"/>
  <c r="H54" i="4"/>
  <c r="H55" i="4"/>
  <c r="J46" i="5"/>
  <c r="J57" i="5"/>
  <c r="I43" i="6"/>
  <c r="I44" i="6"/>
  <c r="I45" i="6"/>
  <c r="I46" i="6"/>
  <c r="I47" i="6"/>
  <c r="I48" i="6"/>
  <c r="I49" i="6"/>
  <c r="I50" i="6"/>
  <c r="I51" i="6"/>
  <c r="I52" i="6"/>
  <c r="I53" i="6"/>
  <c r="I54" i="6"/>
  <c r="I55" i="6"/>
  <c r="I56" i="6"/>
  <c r="I32" i="6"/>
  <c r="I33" i="6"/>
  <c r="I34" i="6"/>
  <c r="I35" i="6"/>
  <c r="I36" i="6"/>
  <c r="I37" i="6"/>
  <c r="I38" i="6"/>
  <c r="I39" i="6"/>
  <c r="I19" i="6"/>
  <c r="I28" i="6" s="1"/>
  <c r="I20" i="6"/>
  <c r="I21" i="6"/>
  <c r="I22" i="6"/>
  <c r="I23" i="6"/>
  <c r="I24" i="6"/>
  <c r="I25" i="6"/>
  <c r="I26" i="6"/>
  <c r="I27" i="6"/>
  <c r="I8" i="6"/>
  <c r="I9" i="6"/>
  <c r="I10" i="6"/>
  <c r="I11" i="6"/>
  <c r="I12" i="6"/>
  <c r="I13" i="6"/>
  <c r="I14" i="6"/>
  <c r="H7" i="7"/>
  <c r="H8" i="7"/>
  <c r="H9" i="7"/>
  <c r="H10" i="7"/>
  <c r="H11" i="7"/>
  <c r="H12" i="7"/>
  <c r="H13" i="7"/>
  <c r="H14" i="7"/>
  <c r="H15" i="7"/>
  <c r="H16" i="7"/>
  <c r="H21" i="7"/>
  <c r="H22" i="7"/>
  <c r="H23" i="7"/>
  <c r="H24" i="7"/>
  <c r="H25" i="7"/>
  <c r="H26" i="7"/>
  <c r="H27" i="7"/>
  <c r="H28" i="7"/>
  <c r="H29" i="7"/>
  <c r="H30" i="7"/>
  <c r="H49" i="7"/>
  <c r="H56" i="7" s="1"/>
  <c r="E42" i="2"/>
  <c r="L5" i="2" s="1"/>
  <c r="O54" i="11"/>
  <c r="I9" i="11"/>
  <c r="G53" i="11"/>
  <c r="M7" i="11"/>
  <c r="K7" i="11"/>
  <c r="B7" i="11"/>
  <c r="C8" i="11"/>
  <c r="M14" i="11"/>
  <c r="L12" i="11"/>
  <c r="L13" i="11"/>
  <c r="C12" i="11"/>
  <c r="C11" i="11"/>
  <c r="C10" i="11"/>
  <c r="L8" i="11"/>
  <c r="B5" i="11"/>
  <c r="B4" i="11"/>
  <c r="B6" i="11"/>
  <c r="C9" i="11"/>
  <c r="C75" i="11"/>
  <c r="L11" i="11"/>
  <c r="C13" i="11"/>
  <c r="A36" i="1"/>
  <c r="E13" i="1"/>
  <c r="E14" i="1"/>
  <c r="G35" i="1"/>
  <c r="H43" i="1"/>
  <c r="G36" i="1"/>
  <c r="F35" i="1"/>
  <c r="A13" i="12"/>
  <c r="A15" i="12"/>
  <c r="A17" i="12" s="1"/>
  <c r="A19" i="12" s="1"/>
  <c r="A21" i="12" s="1"/>
  <c r="A23" i="12"/>
  <c r="A25" i="12" s="1"/>
  <c r="A27" i="12" s="1"/>
  <c r="A29" i="12" s="1"/>
  <c r="A31" i="12" s="1"/>
  <c r="A33" i="12" s="1"/>
  <c r="A35" i="12" s="1"/>
  <c r="A37" i="12" s="1"/>
  <c r="A39" i="12" s="1"/>
  <c r="A48" i="12"/>
  <c r="A50" i="12" s="1"/>
  <c r="A52" i="12" s="1"/>
  <c r="A54" i="12"/>
  <c r="A56" i="12" s="1"/>
  <c r="A58" i="12" s="1"/>
  <c r="A60" i="12" s="1"/>
  <c r="A62" i="12" s="1"/>
  <c r="A64" i="12" s="1"/>
  <c r="A66" i="12" s="1"/>
  <c r="A68" i="12" s="1"/>
  <c r="L42" i="2"/>
  <c r="C42" i="2"/>
  <c r="J5" i="2" s="1"/>
  <c r="J42" i="2" s="1"/>
  <c r="H7" i="2"/>
  <c r="H8" i="2" s="1"/>
  <c r="H9" i="2"/>
  <c r="H10" i="2"/>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H35" i="7"/>
  <c r="H36" i="7"/>
  <c r="H43" i="7" s="1"/>
  <c r="H37" i="7"/>
  <c r="H38" i="7"/>
  <c r="H39" i="7"/>
  <c r="H40" i="7"/>
  <c r="H41" i="7"/>
  <c r="H42" i="7"/>
  <c r="O45" i="11" l="1"/>
  <c r="O42" i="11"/>
  <c r="O53" i="11"/>
  <c r="H35" i="1"/>
  <c r="O15" i="11" s="1"/>
  <c r="K31" i="11" s="1"/>
  <c r="L53" i="14"/>
  <c r="H17" i="7"/>
  <c r="K28" i="11"/>
  <c r="M18" i="11"/>
  <c r="H31" i="7"/>
  <c r="A59" i="7" s="1"/>
  <c r="I30" i="11"/>
  <c r="E53" i="11"/>
  <c r="I27" i="11"/>
  <c r="K35" i="11"/>
  <c r="I24" i="11"/>
  <c r="I15" i="6"/>
  <c r="I58" i="6" s="1"/>
  <c r="O60" i="11" s="1"/>
  <c r="H56" i="4"/>
  <c r="O56" i="11" s="1"/>
  <c r="J17" i="5"/>
  <c r="O55" i="11" s="1"/>
  <c r="M47" i="11"/>
  <c r="I18" i="11"/>
  <c r="O49" i="11"/>
  <c r="J34" i="5"/>
  <c r="J60" i="5" s="1"/>
  <c r="O59" i="11" s="1"/>
  <c r="K38" i="2"/>
  <c r="M38" i="2" s="1"/>
  <c r="K34" i="2"/>
  <c r="M34" i="2" s="1"/>
  <c r="K30" i="2"/>
  <c r="M30" i="2" s="1"/>
  <c r="K26" i="2"/>
  <c r="M26" i="2" s="1"/>
  <c r="K22" i="2"/>
  <c r="M22" i="2" s="1"/>
  <c r="K18" i="2"/>
  <c r="M18" i="2" s="1"/>
  <c r="K14" i="2"/>
  <c r="M14" i="2" s="1"/>
  <c r="K10" i="2"/>
  <c r="M10" i="2" s="1"/>
  <c r="K6" i="2"/>
  <c r="M6" i="2" s="1"/>
  <c r="D38" i="2"/>
  <c r="F38" i="2" s="1"/>
  <c r="D34" i="2"/>
  <c r="F34" i="2" s="1"/>
  <c r="D30" i="2"/>
  <c r="F30" i="2" s="1"/>
  <c r="D26" i="2"/>
  <c r="F26" i="2" s="1"/>
  <c r="D22" i="2"/>
  <c r="F22" i="2" s="1"/>
  <c r="D18" i="2"/>
  <c r="F18" i="2" s="1"/>
  <c r="D14" i="2"/>
  <c r="F14" i="2" s="1"/>
  <c r="D10" i="2"/>
  <c r="F10" i="2" s="1"/>
  <c r="D6" i="2"/>
  <c r="F6" i="2" s="1"/>
  <c r="K41" i="2"/>
  <c r="M41" i="2" s="1"/>
  <c r="K37" i="2"/>
  <c r="M37" i="2" s="1"/>
  <c r="K33" i="2"/>
  <c r="M33" i="2" s="1"/>
  <c r="K29" i="2"/>
  <c r="M29" i="2" s="1"/>
  <c r="K25" i="2"/>
  <c r="M25" i="2" s="1"/>
  <c r="K21" i="2"/>
  <c r="M21" i="2" s="1"/>
  <c r="K17" i="2"/>
  <c r="M17" i="2" s="1"/>
  <c r="K13" i="2"/>
  <c r="M13" i="2" s="1"/>
  <c r="K9" i="2"/>
  <c r="M9" i="2" s="1"/>
  <c r="D41" i="2"/>
  <c r="F41" i="2" s="1"/>
  <c r="D37" i="2"/>
  <c r="F37" i="2" s="1"/>
  <c r="D33" i="2"/>
  <c r="F33" i="2" s="1"/>
  <c r="D29" i="2"/>
  <c r="F29" i="2" s="1"/>
  <c r="D25" i="2"/>
  <c r="F25" i="2" s="1"/>
  <c r="D21" i="2"/>
  <c r="F21" i="2" s="1"/>
  <c r="D17" i="2"/>
  <c r="F17" i="2" s="1"/>
  <c r="D13" i="2"/>
  <c r="F13" i="2" s="1"/>
  <c r="D9" i="2"/>
  <c r="F9" i="2" s="1"/>
  <c r="D5" i="2"/>
  <c r="K40" i="2"/>
  <c r="M40" i="2" s="1"/>
  <c r="K36" i="2"/>
  <c r="M36" i="2" s="1"/>
  <c r="K32" i="2"/>
  <c r="M32" i="2" s="1"/>
  <c r="K28" i="2"/>
  <c r="M28" i="2" s="1"/>
  <c r="K24" i="2"/>
  <c r="M24" i="2" s="1"/>
  <c r="K20" i="2"/>
  <c r="M20" i="2" s="1"/>
  <c r="K16" i="2"/>
  <c r="M16" i="2" s="1"/>
  <c r="K12" i="2"/>
  <c r="M12" i="2" s="1"/>
  <c r="K8" i="2"/>
  <c r="M8" i="2" s="1"/>
  <c r="D40" i="2"/>
  <c r="F40" i="2" s="1"/>
  <c r="D36" i="2"/>
  <c r="F36" i="2" s="1"/>
  <c r="D32" i="2"/>
  <c r="F32" i="2" s="1"/>
  <c r="D28" i="2"/>
  <c r="F28" i="2" s="1"/>
  <c r="D24" i="2"/>
  <c r="F24" i="2" s="1"/>
  <c r="D20" i="2"/>
  <c r="F20" i="2" s="1"/>
  <c r="D16" i="2"/>
  <c r="F16" i="2" s="1"/>
  <c r="D12" i="2"/>
  <c r="F12" i="2" s="1"/>
  <c r="D8" i="2"/>
  <c r="F8" i="2" s="1"/>
  <c r="K39" i="2"/>
  <c r="M39" i="2" s="1"/>
  <c r="K35" i="2"/>
  <c r="M35" i="2" s="1"/>
  <c r="K31" i="2"/>
  <c r="M31" i="2" s="1"/>
  <c r="K27" i="2"/>
  <c r="M27" i="2" s="1"/>
  <c r="K23" i="2"/>
  <c r="M23" i="2" s="1"/>
  <c r="K19" i="2"/>
  <c r="M19" i="2" s="1"/>
  <c r="K15" i="2"/>
  <c r="M15" i="2" s="1"/>
  <c r="K11" i="2"/>
  <c r="M11" i="2" s="1"/>
  <c r="K7" i="2"/>
  <c r="M7" i="2" s="1"/>
  <c r="D39" i="2"/>
  <c r="F39" i="2" s="1"/>
  <c r="D35" i="2"/>
  <c r="F35" i="2" s="1"/>
  <c r="D31" i="2"/>
  <c r="F31" i="2" s="1"/>
  <c r="D27" i="2"/>
  <c r="F27" i="2" s="1"/>
  <c r="D23" i="2"/>
  <c r="F23" i="2" s="1"/>
  <c r="D19" i="2"/>
  <c r="F19" i="2" s="1"/>
  <c r="D15" i="2"/>
  <c r="F15" i="2" s="1"/>
  <c r="D11" i="2"/>
  <c r="F11" i="2" s="1"/>
  <c r="D7" i="2"/>
  <c r="F7" i="2" s="1"/>
  <c r="G27" i="11"/>
  <c r="O39" i="11"/>
  <c r="G24" i="11"/>
  <c r="H40" i="1"/>
  <c r="I21" i="11"/>
  <c r="K33" i="11"/>
  <c r="K18" i="11" l="1"/>
  <c r="O18" i="11" s="1"/>
  <c r="K22" i="11"/>
  <c r="K25" i="11"/>
  <c r="O27" i="11"/>
  <c r="L54" i="14"/>
  <c r="L56" i="14" s="1"/>
  <c r="H54" i="14"/>
  <c r="D42" i="2"/>
  <c r="K5" i="2" s="1"/>
  <c r="F5" i="2"/>
  <c r="F42" i="2" s="1"/>
  <c r="O57" i="11"/>
  <c r="H42" i="1"/>
  <c r="K39" i="11"/>
  <c r="H58" i="7"/>
  <c r="H59" i="7" s="1"/>
  <c r="O61" i="11" s="1"/>
  <c r="O62" i="11" s="1"/>
  <c r="M39" i="11" l="1"/>
  <c r="M24" i="11"/>
  <c r="O24" i="11" s="1"/>
  <c r="M42" i="11"/>
  <c r="M30" i="11"/>
  <c r="O30" i="11" s="1"/>
  <c r="M27" i="11"/>
  <c r="M45" i="11"/>
  <c r="M33" i="11"/>
  <c r="M21" i="11"/>
  <c r="O21" i="11" s="1"/>
  <c r="K42" i="2"/>
  <c r="O64" i="11" s="1"/>
  <c r="M5" i="2"/>
  <c r="M42" i="2" s="1"/>
  <c r="O37" i="11" l="1"/>
  <c r="O50" i="11" s="1"/>
  <c r="O63" i="11" s="1"/>
  <c r="I65" i="11" s="1"/>
  <c r="I68" i="11" l="1"/>
  <c r="O65" i="11"/>
  <c r="K66" i="11" s="1"/>
  <c r="O66" i="11" s="1"/>
  <c r="O68" i="11" s="1"/>
</calcChain>
</file>

<file path=xl/comments1.xml><?xml version="1.0" encoding="utf-8"?>
<comments xmlns="http://schemas.openxmlformats.org/spreadsheetml/2006/main">
  <authors>
    <author>charles beaurain</author>
    <author>Charles Beaurain</author>
    <author>Charles</author>
  </authors>
  <commentList>
    <comment ref="D13" authorId="0">
      <text>
        <r>
          <rPr>
            <b/>
            <sz val="10"/>
            <color indexed="81"/>
            <rFont val="Tahoma"/>
            <family val="2"/>
          </rPr>
          <t>charles beaurain:</t>
        </r>
        <r>
          <rPr>
            <sz val="10"/>
            <color indexed="81"/>
            <rFont val="Tahoma"/>
            <family val="2"/>
          </rPr>
          <t xml:space="preserve">
Type "None" if not registered otherwise insert the registration number.</t>
        </r>
      </text>
    </comment>
    <comment ref="E26" authorId="0">
      <text>
        <r>
          <rPr>
            <b/>
            <sz val="8"/>
            <color indexed="81"/>
            <rFont val="Tahoma"/>
            <family val="2"/>
          </rPr>
          <t>charles beaurain:</t>
        </r>
        <r>
          <rPr>
            <sz val="8"/>
            <color indexed="81"/>
            <rFont val="Tahoma"/>
            <family val="2"/>
          </rPr>
          <t xml:space="preserve">
Only "Y" when specifically appointed as Principal Agent.</t>
        </r>
      </text>
    </comment>
    <comment ref="E27" authorId="1">
      <text>
        <r>
          <rPr>
            <b/>
            <sz val="8"/>
            <color indexed="81"/>
            <rFont val="Tahoma"/>
            <family val="2"/>
          </rPr>
          <t>Charles Beaurain:</t>
        </r>
        <r>
          <rPr>
            <sz val="8"/>
            <color indexed="81"/>
            <rFont val="Tahoma"/>
            <family val="2"/>
          </rPr>
          <t xml:space="preserve">
Only "y" if appointed as Principal Agent or Lead Consulting Engineer on an Engineering project.
</t>
        </r>
      </text>
    </comment>
    <comment ref="E28" authorId="1">
      <text>
        <r>
          <rPr>
            <b/>
            <sz val="8"/>
            <color indexed="81"/>
            <rFont val="Tahoma"/>
            <family val="2"/>
          </rPr>
          <t>Charles Beaurain:</t>
        </r>
        <r>
          <rPr>
            <sz val="8"/>
            <color indexed="81"/>
            <rFont val="Tahoma"/>
            <family val="2"/>
          </rPr>
          <t xml:space="preserve">
Only "y" if appointed as the Principal Agent or Lead Consulting Engineer on an engineering project.</t>
        </r>
      </text>
    </comment>
    <comment ref="E31" authorId="1">
      <text>
        <r>
          <rPr>
            <b/>
            <sz val="8"/>
            <color indexed="81"/>
            <rFont val="Tahoma"/>
            <family val="2"/>
          </rPr>
          <t>Charles Beaurain:</t>
        </r>
        <r>
          <rPr>
            <sz val="8"/>
            <color indexed="81"/>
            <rFont val="Tahoma"/>
            <family val="2"/>
          </rPr>
          <t xml:space="preserve">
This amount should include lifts and generators
</t>
        </r>
      </text>
    </comment>
    <comment ref="F31" authorId="1">
      <text>
        <r>
          <rPr>
            <b/>
            <sz val="8"/>
            <color indexed="81"/>
            <rFont val="Tahoma"/>
            <family val="2"/>
          </rPr>
          <t>Charles Beaurain:</t>
        </r>
        <r>
          <rPr>
            <sz val="8"/>
            <color indexed="81"/>
            <rFont val="Tahoma"/>
            <family val="2"/>
          </rPr>
          <t xml:space="preserve">
This amount should include lifts and generators
</t>
        </r>
      </text>
    </comment>
    <comment ref="E37" authorId="1">
      <text>
        <r>
          <rPr>
            <b/>
            <sz val="8"/>
            <color indexed="81"/>
            <rFont val="Tahoma"/>
            <family val="2"/>
          </rPr>
          <t>Charles Beaurain:</t>
        </r>
        <r>
          <rPr>
            <sz val="8"/>
            <color indexed="81"/>
            <rFont val="Tahoma"/>
            <family val="2"/>
          </rPr>
          <t xml:space="preserve">
Only 
 if appointed as Principal Agent.
</t>
        </r>
      </text>
    </comment>
    <comment ref="F37" authorId="1">
      <text>
        <r>
          <rPr>
            <b/>
            <sz val="8"/>
            <color indexed="81"/>
            <rFont val="Tahoma"/>
            <family val="2"/>
          </rPr>
          <t>Charles Beaurain:</t>
        </r>
        <r>
          <rPr>
            <sz val="8"/>
            <color indexed="81"/>
            <rFont val="Tahoma"/>
            <family val="2"/>
          </rPr>
          <t xml:space="preserve">
Only 
 if appointed as Principal Agent.
</t>
        </r>
      </text>
    </comment>
    <comment ref="G37" authorId="1">
      <text>
        <r>
          <rPr>
            <b/>
            <sz val="8"/>
            <color indexed="81"/>
            <rFont val="Tahoma"/>
            <family val="2"/>
          </rPr>
          <t>Charles Beaurain:</t>
        </r>
        <r>
          <rPr>
            <sz val="8"/>
            <color indexed="81"/>
            <rFont val="Tahoma"/>
            <family val="2"/>
          </rPr>
          <t xml:space="preserve">
Only 
 if appointed as Principal Agent.
</t>
        </r>
      </text>
    </comment>
    <comment ref="G40" authorId="1">
      <text>
        <r>
          <rPr>
            <b/>
            <sz val="8"/>
            <color indexed="81"/>
            <rFont val="Tahoma"/>
            <family val="2"/>
          </rPr>
          <t>Charles Beaurain:</t>
        </r>
        <r>
          <rPr>
            <sz val="8"/>
            <color indexed="81"/>
            <rFont val="Tahoma"/>
            <family val="2"/>
          </rPr>
          <t xml:space="preserve">
This amount should include lifts and generators</t>
        </r>
      </text>
    </comment>
    <comment ref="G43" authorId="2">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H57"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PWH</author>
  </authors>
  <commentList>
    <comment ref="H60"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<sst xmlns="http://schemas.openxmlformats.org/spreadsheetml/2006/main" count="732" uniqueCount="501">
  <si>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</si>
  <si>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</si>
  <si>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</si>
  <si>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</si>
  <si>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</si>
  <si>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</si>
  <si>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</si>
  <si>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</si>
  <si>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</si>
  <si>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</si>
  <si>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</si>
  <si>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</si>
  <si>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</si>
  <si>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</si>
  <si>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</si>
  <si>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</si>
  <si>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</si>
  <si>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</si>
  <si>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</si>
  <si>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</si>
  <si>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</si>
  <si>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</si>
  <si>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</si>
  <si>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</si>
  <si>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</si>
  <si>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TOTAL FEES DUE</t>
  </si>
  <si>
    <t>NOTE:</t>
  </si>
  <si>
    <t>x</t>
  </si>
  <si>
    <t>CHECKED BY</t>
  </si>
  <si>
    <t>Designation</t>
  </si>
  <si>
    <t>DATE :</t>
  </si>
  <si>
    <t>for</t>
  </si>
  <si>
    <t>BASIC FEE</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</si>
  <si>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</si>
  <si>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</si>
  <si>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</si>
  <si>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</si>
  <si>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</si>
  <si>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</si>
  <si>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</si>
  <si>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</si>
  <si>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</si>
  <si>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</si>
  <si>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</si>
  <si>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</si>
  <si>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</si>
  <si>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</si>
  <si>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</si>
  <si>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</si>
  <si>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</si>
  <si>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 xml:space="preserve"> Report: Time Based fees Total</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</si>
  <si>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</si>
  <si>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</si>
  <si>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</si>
  <si>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</si>
  <si>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</si>
  <si>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</si>
  <si>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</si>
  <si>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</si>
  <si>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</si>
  <si>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</si>
  <si>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</si>
  <si>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</si>
  <si>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</si>
  <si>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</si>
  <si>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3. Subsistence Charges [See your letter of appointment. Use either Table 3 or Table 4, not both]</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</si>
  <si>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</si>
  <si>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</si>
  <si>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</si>
  <si>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</si>
  <si>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</si>
  <si>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</si>
  <si>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</si>
  <si>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</si>
  <si>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</si>
  <si>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</si>
  <si>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</si>
  <si>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</si>
  <si>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</si>
  <si>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</si>
  <si>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</si>
  <si>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</si>
  <si>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</si>
  <si>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</si>
  <si>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</si>
  <si>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</si>
  <si>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</si>
  <si>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</si>
  <si>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Apporved Hours</t>
  </si>
  <si>
    <t>Claimed Hours</t>
  </si>
  <si>
    <t>B: Full Time Supervision</t>
  </si>
  <si>
    <t>Approved Remuneration</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</si>
  <si>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</si>
  <si>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</si>
  <si>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</si>
  <si>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</si>
  <si>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</si>
  <si>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</si>
  <si>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</si>
  <si>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</si>
  <si>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</si>
  <si>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</si>
  <si>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</si>
  <si>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</si>
  <si>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</si>
  <si>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</si>
  <si>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</si>
  <si>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</si>
  <si>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</si>
  <si>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</si>
  <si>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</si>
  <si>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</si>
  <si>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</si>
  <si>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</si>
  <si>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</si>
  <si>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</si>
  <si>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</si>
  <si>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</si>
  <si>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</si>
  <si>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</si>
  <si>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</si>
  <si>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</si>
  <si>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</si>
  <si>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</si>
  <si>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</si>
  <si>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</si>
  <si>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</si>
  <si>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</si>
  <si>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</si>
  <si>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</si>
  <si>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 xml:space="preserve">EE                          </t>
  </si>
  <si>
    <t>+</t>
  </si>
  <si>
    <t>CLAIM</t>
  </si>
  <si>
    <t>TOTAL FOR CONSTRUCTION AND COMPLETION STAGE</t>
  </si>
  <si>
    <t>MAXIMUM FOR "AGENT OF THE CLIENT"</t>
  </si>
  <si>
    <t xml:space="preserve"> Report: Time Based fees </t>
  </si>
  <si>
    <t>For DIRECTOR: Project Management</t>
  </si>
  <si>
    <t>TYPE OF PROJECT:</t>
  </si>
  <si>
    <t>TARIFF OF FEES TO APPLY</t>
  </si>
  <si>
    <t>TOTAL VALUE OF PROJECT :</t>
  </si>
  <si>
    <t>SIGNED</t>
  </si>
  <si>
    <t>VALUE FOR CALCULATION PURPOSES</t>
  </si>
  <si>
    <t>VALUE OF ALL ALTERATIONS TO EXISTING FACILITIES NOT AFFECTED BY ANY FACTOR OTHER THAN 1.25.</t>
  </si>
  <si>
    <t>VALUE OF DUPLICATES NOT AFFECTED BY ANY FACTOR OTHER THAN 0.25.</t>
  </si>
  <si>
    <t xml:space="preserve">VALUE OF ALL WORK COMPLETED, NOT AFFECTED BY ANY FACTORS </t>
  </si>
  <si>
    <t>VALUE OF ALL ALTERATIONS TO EXISTING FACILITIES COMPLETED, ONLY AFFECTED BY THE 1.25 FACTOR.</t>
  </si>
  <si>
    <t>TRAVELLING &amp; SUBSISTENCE CHARGES</t>
  </si>
  <si>
    <t>DUPLICATES NOT AFFECTED BY ANY FACTOR OTHER THAN .25.</t>
  </si>
  <si>
    <t>TOTAL FEES FOR PRELIMINARY DESIGN, DESIGN &amp; TENDER STAGE</t>
  </si>
  <si>
    <t>ADD: NON TAXABLE AMOUNT CLAIMED</t>
  </si>
  <si>
    <r>
      <t xml:space="preserve">(C) VALUE OF COMPLETED WORK </t>
    </r>
    <r>
      <rPr>
        <b/>
        <sz val="10"/>
        <color indexed="10"/>
        <rFont val="Arial"/>
        <family val="2"/>
      </rPr>
      <t>(STAGE 3 &amp; 4)</t>
    </r>
  </si>
  <si>
    <t>TOTAL PERCENTAGE BASED PROFESSIONAL FEES DUE (a) + (b)</t>
  </si>
  <si>
    <t>TOTAL FEES (d) EXPENSES AND COSTS (DISBURSEMENTS)</t>
  </si>
  <si>
    <t>FEES (c ) TIME BASED</t>
  </si>
  <si>
    <t>FEES (d) EXPENSES AND COSTS (DISBURSEMENTS)</t>
  </si>
  <si>
    <t>DATE OF INVOICE</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</si>
  <si>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</si>
  <si>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</si>
  <si>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</si>
  <si>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</si>
  <si>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</si>
  <si>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</si>
  <si>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</si>
  <si>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</si>
  <si>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</si>
  <si>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</si>
  <si>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FEES (a) PRELIMINARY DESIGN, DESIGN &amp; TENDER STAGES.</t>
  </si>
  <si>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</si>
  <si>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</si>
  <si>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</si>
  <si>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</si>
  <si>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</si>
  <si>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</si>
  <si>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</si>
  <si>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</si>
  <si>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</si>
  <si>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Multi-tenant installations</t>
    </r>
    <r>
      <rPr>
        <sz val="10"/>
        <rFont val="Arial"/>
        <family val="2"/>
      </rPr>
      <t>: DPW is not involved in this situation, and this fee has been marked as N/A in order to avoid confusion</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</si>
  <si>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</si>
  <si>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</si>
  <si>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</si>
  <si>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</si>
  <si>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</si>
  <si>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t>GROUND RULES</t>
  </si>
  <si>
    <t>COMPANY REGISTRATION NUMBER</t>
  </si>
  <si>
    <t>WCS NO:</t>
  </si>
  <si>
    <t>WCS NO</t>
  </si>
  <si>
    <t>NOTES PERTAINING TO THE COMPLETION OF THE WORKBOOK.</t>
  </si>
  <si>
    <t>FEES CODE (YEAR)</t>
  </si>
  <si>
    <t>N</t>
  </si>
  <si>
    <r>
      <t xml:space="preserve">(B) ESTIMATED VALUE FOR DESIGN FEES DURING CONSTRUCTION </t>
    </r>
    <r>
      <rPr>
        <b/>
        <sz val="9"/>
        <color indexed="10"/>
        <rFont val="Arial"/>
        <family val="2"/>
      </rPr>
      <t>(STAGE 3)</t>
    </r>
  </si>
  <si>
    <r>
      <t xml:space="preserve">(D) FINAL MEASURED VALUES INCL. CPA &amp; P&amp;G </t>
    </r>
    <r>
      <rPr>
        <b/>
        <sz val="9"/>
        <color indexed="10"/>
        <rFont val="Arial"/>
        <family val="2"/>
      </rPr>
      <t>(STAGE 4 ONLY)</t>
    </r>
  </si>
  <si>
    <r>
      <t xml:space="preserve">(A) ESTIMATED OR TENDER VALUES </t>
    </r>
    <r>
      <rPr>
        <b/>
        <sz val="9"/>
        <color indexed="10"/>
        <rFont val="Arial"/>
        <family val="2"/>
      </rPr>
      <t>(STAGES 1 -2)</t>
    </r>
  </si>
  <si>
    <t>DPW WCS NUMBER:</t>
  </si>
  <si>
    <t>DPW DRAWING NUMBER:</t>
  </si>
  <si>
    <t>Project Manager</t>
  </si>
  <si>
    <t>Telephone number</t>
  </si>
  <si>
    <t xml:space="preserve">PROJECT MANAGER: </t>
  </si>
  <si>
    <t>DEPARTMENTAL FILE NUMBER:</t>
  </si>
  <si>
    <t>.</t>
  </si>
  <si>
    <r>
      <t xml:space="preserve">1. Time Based fees: Report stage </t>
    </r>
    <r>
      <rPr>
        <b/>
        <sz val="11"/>
        <color indexed="10"/>
        <rFont val="Arial"/>
        <family val="2"/>
      </rPr>
      <t>(Only if specifically appointed as such)</t>
    </r>
  </si>
  <si>
    <t>Tel:</t>
  </si>
  <si>
    <t>Tel</t>
  </si>
  <si>
    <t>Fax</t>
  </si>
  <si>
    <t>TELEPHONE &amp; FACSIMILE NUMBERS</t>
  </si>
  <si>
    <t>PRINCIPAL AGENT FEES</t>
  </si>
  <si>
    <t>COMPANY REGISTRATION NO:</t>
  </si>
  <si>
    <t>DPW FILE NUMBER:</t>
  </si>
  <si>
    <r>
      <t xml:space="preserve">The </t>
    </r>
    <r>
      <rPr>
        <b/>
        <sz val="10"/>
        <rFont val="Arial"/>
        <family val="2"/>
      </rPr>
      <t>dates</t>
    </r>
    <r>
      <rPr>
        <sz val="10"/>
        <rFont val="Arial"/>
        <family val="2"/>
      </rPr>
      <t xml:space="preserve"> must be typed in as follows: dmmmyy i.e. "5aug05" </t>
    </r>
  </si>
  <si>
    <r>
      <t xml:space="preserve">When typing </t>
    </r>
    <r>
      <rPr>
        <b/>
        <sz val="10"/>
        <rFont val="Arial"/>
        <family val="2"/>
      </rPr>
      <t>amounts</t>
    </r>
    <r>
      <rPr>
        <sz val="10"/>
        <rFont val="Arial"/>
        <family val="2"/>
      </rPr>
      <t xml:space="preserve"> only type the value. No "R" in front and no spaces between the numbers.</t>
    </r>
  </si>
  <si>
    <t>FACSIMILE NO:</t>
  </si>
  <si>
    <r>
      <t xml:space="preserve">CONSTRUCTION AND COMPLETION STAGE. </t>
    </r>
    <r>
      <rPr>
        <b/>
        <i/>
        <sz val="12"/>
        <color indexed="10"/>
        <rFont val="Arial"/>
        <family val="2"/>
      </rPr>
      <t xml:space="preserve">ALL VALUES MUST INCLUDE RELEVANT PROPORTION OF P&amp;G AND CPA </t>
    </r>
  </si>
  <si>
    <r>
      <t xml:space="preserve">PRELIMINARY DESIGN AND DESIGN &amp; TENDER STAGES. </t>
    </r>
    <r>
      <rPr>
        <b/>
        <i/>
        <sz val="12"/>
        <color indexed="10"/>
        <rFont val="Arial"/>
        <family val="2"/>
      </rPr>
      <t>ALL VALUES MUST INCLUDE RELEVANT PROPORTION OF P&amp;G AND CPA DURING CONSTRUCTION STAGE.</t>
    </r>
  </si>
  <si>
    <t>TOTAL VALUE OF ALL ELECTRICAL WORK COMPLETED INCLUDING PROPORTION OF P&amp;G AND CPA</t>
  </si>
  <si>
    <t>TOTAL VALUE OF PROJECT COMPLETED BY ALL CONSULTANTS DURING CONSTRUCTION &amp; COMPLETION STAGES INCLUDING P&amp;G's AND CPA</t>
  </si>
  <si>
    <t xml:space="preserve">BASIC FEE FOR WORK, INCLUDING ITEMS OF THE FIRST STRUCTURE OF A SERIES OF DUPLICATES, NOT AFFECTED BY ANY FACTORS. </t>
  </si>
  <si>
    <t>ALTERATIONS TO EXISTING FACILITIES NOT AFFECTED BY ANY FACTOR OTHER THAN 1.25.</t>
  </si>
  <si>
    <t>DUPLICATED EXISTING FACILITIES AFFECTED BY BOTH 0.25 &amp; 1.25 FACTORS.</t>
  </si>
  <si>
    <t>BASIC FEE FOR WORK NOT AFFECTED BY ANY FACTORS</t>
  </si>
  <si>
    <r>
      <t xml:space="preserve">REPORT STAGE </t>
    </r>
    <r>
      <rPr>
        <b/>
        <sz val="10"/>
        <color indexed="10"/>
        <rFont val="Arial"/>
        <family val="2"/>
      </rPr>
      <t>(Only if specifically appointed for this stage)</t>
    </r>
  </si>
  <si>
    <t>FEES (b) CONSTRUCTION AND COMPLETION STAGES</t>
  </si>
  <si>
    <t>VALUE OF DUPLICATED EXISTING FACILITIES AFFECTED BY BOTH 1.25 AND 0.25 FACTORS.</t>
  </si>
  <si>
    <t>Cellphone number</t>
  </si>
  <si>
    <t>Cell</t>
  </si>
  <si>
    <t>CONSTRUCTION MONITORING ONLY</t>
  </si>
  <si>
    <t>ADDITIONAL FEE APPROVED FOR "AGENT OF THE CLIENT" SERVICES</t>
  </si>
  <si>
    <t>TAX INVOICE</t>
  </si>
  <si>
    <t xml:space="preserve">VALUE OF NEW WORK NOT AFFECTED BY ANY FACTORS. </t>
  </si>
  <si>
    <t>TARGETED/PREFERENTIAL PROCUREMENT</t>
  </si>
  <si>
    <t>ESTIMATES OR TENDER VALUES</t>
  </si>
  <si>
    <t>TOTAL COST OF THE WORKS COMPRISING THE PROJECT, INCLUDING P&amp;G AND CPA</t>
  </si>
  <si>
    <t xml:space="preserve">TOTAL VALUE OF ALL ELECTRICAL WORK COMPLETED INCLUDING CPA &amp; PROPORTION OF P&amp;G </t>
  </si>
  <si>
    <t>ATTACHED TO CLAIM NO</t>
  </si>
  <si>
    <t>PAYMENT NO</t>
  </si>
  <si>
    <t>1</t>
  </si>
  <si>
    <t>CARRIED OVER</t>
  </si>
  <si>
    <t>38</t>
  </si>
  <si>
    <t>Typing Duplicating &amp; Printing TOTAL Excl VAT</t>
  </si>
  <si>
    <t>Site Staff &amp; Other Charges TOTAL Excl VAT</t>
  </si>
  <si>
    <t>TRAVELLING  TIME</t>
  </si>
  <si>
    <t xml:space="preserve">CONSTRUCTION MONITORING  &amp; OTHER </t>
  </si>
  <si>
    <t>Traveling Time Total Excl VAT</t>
  </si>
  <si>
    <t>Travelling &amp; Public Transport Total Excl VAT</t>
  </si>
  <si>
    <t>Travelling  time</t>
  </si>
  <si>
    <t>3. Time Based fees: Construction Monitoring &amp; Other</t>
  </si>
  <si>
    <t>Other Charges Total Incl VAT</t>
  </si>
  <si>
    <t>SubTotal (Incl VAT</t>
  </si>
  <si>
    <t>Full Time Supervision Total (Excl VAT)</t>
  </si>
  <si>
    <t>Part Time Supervision Total (Excl VAT)</t>
  </si>
  <si>
    <t>INPUT ALL INFORMATION FOR WHOLE PROJECT</t>
  </si>
  <si>
    <t>INPUT ALL INFORMATION FOR THE WHOLE PROJECT</t>
  </si>
  <si>
    <t>NOTE: - ALL ITEMS MUST INCLUDE VAT</t>
  </si>
  <si>
    <r>
      <t>Additional Construction Monitoring</t>
    </r>
    <r>
      <rPr>
        <sz val="10"/>
        <rFont val="Arial"/>
        <family val="2"/>
      </rPr>
      <t>: A separately motivated fee is mentioned but not determined. This can be a separately calculated fee with the calculations shown on the Time Bases sheet</t>
    </r>
  </si>
  <si>
    <t>ALL ITEMS MUST EXCLUDE VAT</t>
  </si>
  <si>
    <t>NOTE: - ALL ITEMS MUST EXCLUDE VAT</t>
  </si>
  <si>
    <t>Site Staff &amp; Other Charges TOTAL</t>
  </si>
  <si>
    <t>Hours claimed</t>
  </si>
  <si>
    <t>2002 Eng Scales</t>
  </si>
  <si>
    <t>2000 Eng Scales</t>
  </si>
  <si>
    <t>1998 Eng Scales</t>
  </si>
  <si>
    <t>TYPE OF APPOINTMENT</t>
  </si>
  <si>
    <t>ENGINEERING PROJECT</t>
  </si>
  <si>
    <t>NORMAL</t>
  </si>
  <si>
    <t>WORKBOOK FOR THE CALCULATION OF CONSULTING ENGINEER'S FEES IN TERMS OF THE TARIFF OF FEES FOR PROFESSIONAL ENGINEERS PUBLISHED BY DPW UNTIL 1988 AND BY ECSA SINCE 2000 AND AMENDED BY DPW</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</si>
  <si>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</si>
  <si>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Tariff of fees for Professional Engineers initially published as Government notice No. R. 1113 of 11 June 1982.</t>
    </r>
  </si>
  <si>
    <t>1. Traveling Time (only applicable when the destination is more than 100km from the office)</t>
  </si>
  <si>
    <t>Toll Gate claim</t>
  </si>
  <si>
    <t>Distance Claimed</t>
  </si>
  <si>
    <t>2. Time Based fees: AGENT OF THE CLIENT</t>
  </si>
  <si>
    <t xml:space="preserve"> Agent of the client: Time Based fees Total Excl VAT</t>
  </si>
  <si>
    <t>All appointments during 1998 and 1999 will be in accordance with the 1998 Tariff of Fees, the appointments during 2000 and 2001 will be in accordance with the 2000 Tariff of Fees and the appointments during 2002 and 2003 will be in accordance with the 2002 Tariff of Fees.</t>
  </si>
  <si>
    <t>All appointments during 1998 and 1999 will be in accordance with the 1998, R1113 Tariff of Fees, the appointments during 2000 and 2001 will be in accordance with the 2000, R1113 Tariff of Fees and the appointments during 2002 up to Dec. 2003 will be in accordance with the 2002, R1113 Tariff of Fees, thereafter the Guideline for Sevices and Fees.</t>
  </si>
  <si>
    <t>PRINCIPAL AGENT  (Y/N)</t>
  </si>
  <si>
    <t>TARGETED PROCUREMENT  (Y/N)</t>
  </si>
  <si>
    <t>AGENT OF THE CLIENT (OHSA)  (Y/N)</t>
  </si>
  <si>
    <t>SCALE_1998QS</t>
  </si>
  <si>
    <t>SCALE_1998B</t>
  </si>
  <si>
    <t>SCALE_1998E</t>
  </si>
  <si>
    <t>SCALE_2000E</t>
  </si>
  <si>
    <t>SCALE_2000B</t>
  </si>
  <si>
    <t>SCALE_2000QS</t>
  </si>
  <si>
    <t>SCALE_2002E</t>
  </si>
  <si>
    <t>SCALE_2002B</t>
  </si>
  <si>
    <t>SCALE_2002QS</t>
  </si>
  <si>
    <t>   </t>
  </si>
  <si>
    <t xml:space="preserve">MECHANICAL ENGINEERING: </t>
  </si>
  <si>
    <t>FEE FOR MECHANICAL ENGINEERING SERVICES</t>
  </si>
  <si>
    <t>TOTAL VALUE OF MECHANICAL WORK :</t>
  </si>
  <si>
    <t>ESTIMATES</t>
  </si>
  <si>
    <t>ME</t>
  </si>
  <si>
    <t>TOTAL AMOUNT PAID, (Incl VAT &amp; Non Taxable)</t>
  </si>
  <si>
    <t>TOTAL AMOUNT PAID, (Excl  VAT, Excl Non Taxable)</t>
  </si>
  <si>
    <t>TOTAL AMOUNT PAID (Excl VAT)</t>
  </si>
  <si>
    <t>Total Previous Payments  Received for this item</t>
  </si>
  <si>
    <t>Non-taxable Expenses Total for this invoice</t>
  </si>
  <si>
    <t>TOTAL NON-TAXABLE AMOUNT PAID</t>
  </si>
  <si>
    <t>PERCENTAGE OF STAGE COMPLETED</t>
  </si>
  <si>
    <t>FEES</t>
  </si>
  <si>
    <t>APPORTIONMENT OF THE DESIGN STAGE</t>
  </si>
  <si>
    <t xml:space="preserve">Stage </t>
  </si>
  <si>
    <t>Description</t>
  </si>
  <si>
    <t>Apportionment</t>
  </si>
  <si>
    <t>Progress</t>
  </si>
  <si>
    <t>Factor</t>
  </si>
  <si>
    <t>Stage 1</t>
  </si>
  <si>
    <t>Preliminary design</t>
  </si>
  <si>
    <t>Stage 2</t>
  </si>
  <si>
    <t>Design and tender</t>
  </si>
  <si>
    <t>Construction</t>
  </si>
  <si>
    <t>PRELIMINARY DESIGN</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</si>
  <si>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</si>
  <si>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</si>
  <si>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</si>
  <si>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</si>
  <si>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</si>
  <si>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</si>
  <si>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</si>
  <si>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</si>
  <si>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</si>
  <si>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</si>
  <si>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</si>
  <si>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</si>
  <si>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</si>
  <si>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</si>
  <si>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</si>
  <si>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</si>
  <si>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</si>
  <si>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PLEASE READ THE NOTES (1st SHEET) BEFORE STARTING TO POPULATE THE SHEETS. COMPLETE ALL YELLOW CELLS!!!</t>
  </si>
  <si>
    <t>Version 3.1 2012-10</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</si>
  <si>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</si>
  <si>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</si>
  <si>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</si>
  <si>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</si>
  <si>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</si>
  <si>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</si>
  <si>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</si>
  <si>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</si>
  <si>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</si>
  <si>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</si>
  <si>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</si>
  <si>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</si>
  <si>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</si>
  <si>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</si>
  <si>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</si>
  <si>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</si>
  <si>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</si>
  <si>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</si>
  <si>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</si>
  <si>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</si>
  <si>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</si>
  <si>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</si>
  <si>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</si>
  <si>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</si>
  <si>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</si>
  <si>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</si>
  <si>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</si>
  <si>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</si>
  <si>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</si>
  <si>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</si>
  <si>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</si>
  <si>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</si>
  <si>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</si>
  <si>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</si>
  <si>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</si>
  <si>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</si>
  <si>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</si>
  <si>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</si>
  <si>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</si>
  <si>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</si>
  <si>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</si>
  <si>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</si>
  <si>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</si>
  <si>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</si>
  <si>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</si>
  <si>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</si>
  <si>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</si>
  <si>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</si>
  <si>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</si>
  <si>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</si>
  <si>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</si>
  <si>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</si>
  <si>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</si>
  <si>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</si>
  <si>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</si>
  <si>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</si>
  <si>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</si>
  <si>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</si>
  <si>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</si>
  <si>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</si>
  <si>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</si>
  <si>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</si>
  <si>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</si>
  <si>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</si>
  <si>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</si>
  <si>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</si>
  <si>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</si>
  <si>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</si>
  <si>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</si>
  <si>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</si>
  <si>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</si>
  <si>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</si>
  <si>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</si>
  <si>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</si>
  <si>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</si>
  <si>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</si>
  <si>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</si>
  <si>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</si>
  <si>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</si>
  <si>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</si>
  <si>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</si>
  <si>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</si>
  <si>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</si>
  <si>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</si>
  <si>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</si>
  <si>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</si>
  <si>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</si>
  <si>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</si>
  <si>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</si>
  <si>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</si>
  <si>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</si>
  <si>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</si>
  <si>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</si>
  <si>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</si>
  <si>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</si>
  <si>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</si>
  <si>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</si>
  <si>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</si>
  <si>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</si>
  <si>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</si>
  <si>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</si>
  <si>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</si>
  <si>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</si>
  <si>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</si>
  <si>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</si>
  <si>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</si>
  <si>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</si>
  <si>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</si>
  <si>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</si>
  <si>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</si>
  <si>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</si>
  <si>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</si>
  <si>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</si>
  <si>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</si>
  <si>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</si>
  <si>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</si>
  <si>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</si>
  <si>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</si>
  <si>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</si>
  <si>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</si>
  <si>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</si>
  <si>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</si>
  <si>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</si>
  <si>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</si>
  <si>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</si>
  <si>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</si>
  <si>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</si>
  <si>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</si>
  <si>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</si>
  <si>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</si>
  <si>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</si>
  <si>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</si>
  <si>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</si>
  <si>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</si>
  <si>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</si>
  <si>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</si>
  <si>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</si>
  <si>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</si>
  <si>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</si>
  <si>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</si>
  <si>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</si>
  <si>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</si>
  <si>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</si>
  <si>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</si>
  <si>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</si>
  <si>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</si>
  <si>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</si>
  <si>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</si>
  <si>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</si>
  <si>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</si>
  <si>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</si>
  <si>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</si>
  <si>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</si>
  <si>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</si>
  <si>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</si>
  <si>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</si>
  <si>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</si>
  <si>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</si>
  <si>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</si>
  <si>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</si>
  <si>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</si>
  <si>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</si>
  <si>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</si>
  <si>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</si>
  <si>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</si>
  <si>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</si>
  <si>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</si>
  <si>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</si>
  <si>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</si>
  <si>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</si>
  <si>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PREVIOUS CLAIMS</t>
  </si>
  <si>
    <t>Portion claimed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</si>
</sst>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quot;R&quot;\ * #,##0.00_ ;_ &quot;R&quot;\ * \-#,##0.00_ ;_ &quot;R&quot;\ * &quot;-&quot;??_ ;_ @_ "/>
    <numFmt numFmtId="164" formatCode="#.00"/>
    <numFmt numFmtId="165" formatCode="#."/>
    <numFmt numFmtId="166" formatCode="m\o\n\th\ d\,\ yyyy"/>
    <numFmt numFmtId="167" formatCode="&quot;R&quot;\ #,##0.00_);\(&quot;R&quot;\ #,##0.00\)"/>
    <numFmt numFmtId="168" formatCode="dd\-mmm\-yy_)"/>
    <numFmt numFmtId="169" formatCode="&quot;R&quot;\ #,##0_);\(&quot;R&quot;\ #,##0\)"/>
    <numFmt numFmtId="170" formatCode="0.0%"/>
    <numFmt numFmtId="171" formatCode="&quot;R&quot;\ #,##0.00"/>
    <numFmt numFmtId="172" formatCode="[$R-1C09]\ #,##0.00"/>
    <numFmt numFmtId="173" formatCode="[$-1C09]dd\ mmmm\ yyyy;@"/>
    <numFmt numFmtId="174" formatCode="&quot;R&quot;\ #,##0"/>
    <numFmt numFmtId="175" formatCode="General_)"/>
    <numFmt numFmtId="176" formatCode="dd\ mmmm\ yyyy"/>
    <numFmt numFmtId="177" formatCode="[$R-1C09]\ #,##0"/>
    <numFmt numFmtId="178" formatCode="000000"/>
    <numFmt numFmtId="179" formatCode="00"/>
    <numFmt numFmtId="180" formatCode="0.0"/>
    <numFmt numFmtId="181" formatCode="dd\-mmm\-yyyy"/>
  </numFmts>
  <fonts count="95" x14ac:knownFonts="1">
    <font>
      <sz val="12"/>
      <name val="Courier"/>
    </font>
    <font>
      <sz val="10"/>
      <name val="Arial"/>
      <family val="2"/>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8"/>
      <color indexed="81"/>
      <name val="Tahoma"/>
      <family val="2"/>
    </font>
    <font>
      <b/>
      <sz val="8"/>
      <color indexed="81"/>
      <name val="Tahoma"/>
      <family val="2"/>
    </font>
    <font>
      <sz val="12"/>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10"/>
      <name val="Arial"/>
      <family val="2"/>
    </font>
    <font>
      <b/>
      <sz val="8"/>
      <name val="Arial"/>
      <family val="2"/>
    </font>
    <font>
      <sz val="10"/>
      <color indexed="12"/>
      <name val="Arial"/>
      <family val="2"/>
    </font>
    <font>
      <b/>
      <sz val="10"/>
      <color indexed="81"/>
      <name val="Tahoma"/>
      <family val="2"/>
    </font>
    <font>
      <sz val="11"/>
      <color indexed="12"/>
      <name val="Arial"/>
      <family val="2"/>
    </font>
    <font>
      <sz val="11"/>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sz val="10"/>
      <color indexed="10"/>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b/>
      <i/>
      <sz val="12"/>
      <color indexed="10"/>
      <name val="Arial"/>
      <family val="2"/>
    </font>
    <font>
      <b/>
      <sz val="14"/>
      <color indexed="12"/>
      <name val="Arial"/>
      <family val="2"/>
    </font>
    <font>
      <b/>
      <sz val="10"/>
      <color indexed="12"/>
      <name val="Arial"/>
      <family val="2"/>
    </font>
    <font>
      <b/>
      <sz val="24"/>
      <color indexed="10"/>
      <name val="Arial"/>
      <family val="2"/>
    </font>
    <font>
      <b/>
      <sz val="24"/>
      <color indexed="52"/>
      <name val="Arial"/>
      <family val="2"/>
    </font>
    <font>
      <b/>
      <sz val="16"/>
      <color indexed="50"/>
      <name val="Arial"/>
      <family val="2"/>
    </font>
    <font>
      <b/>
      <sz val="11"/>
      <color indexed="12"/>
      <name val="Arial"/>
      <family val="2"/>
    </font>
    <font>
      <b/>
      <sz val="11"/>
      <color indexed="17"/>
      <name val="Arial"/>
      <family val="2"/>
    </font>
    <font>
      <i/>
      <sz val="11"/>
      <color indexed="12"/>
      <name val="Arial"/>
      <family val="2"/>
    </font>
    <font>
      <sz val="8"/>
      <name val="Arial"/>
      <family val="2"/>
    </font>
    <font>
      <sz val="16"/>
      <color indexed="50"/>
      <name val="Arial"/>
      <family val="2"/>
    </font>
    <font>
      <sz val="14"/>
      <name val="Arial"/>
      <family val="2"/>
    </font>
    <font>
      <i/>
      <sz val="12"/>
      <name val="Arial"/>
      <family val="2"/>
    </font>
    <font>
      <b/>
      <sz val="18"/>
      <color indexed="10"/>
      <name val="Arial"/>
      <family val="2"/>
    </font>
    <font>
      <b/>
      <u/>
      <sz val="11"/>
      <name val="Arial"/>
      <family val="2"/>
    </font>
    <font>
      <b/>
      <i/>
      <sz val="11"/>
      <color indexed="10"/>
      <name val="Arial"/>
      <family val="2"/>
    </font>
    <font>
      <b/>
      <sz val="12"/>
      <name val="Courier"/>
      <family val="3"/>
    </font>
    <font>
      <sz val="9"/>
      <name val="Arial"/>
      <family val="2"/>
    </font>
    <font>
      <b/>
      <sz val="9"/>
      <name val="Arial"/>
      <family val="2"/>
    </font>
    <font>
      <b/>
      <sz val="9"/>
      <color indexed="10"/>
      <name val="Arial"/>
      <family val="2"/>
    </font>
    <font>
      <b/>
      <i/>
      <sz val="11"/>
      <name val="Arial"/>
      <family val="2"/>
    </font>
    <font>
      <b/>
      <i/>
      <u/>
      <sz val="11"/>
      <color indexed="48"/>
      <name val="Arial"/>
      <family val="2"/>
    </font>
    <font>
      <i/>
      <sz val="11"/>
      <color indexed="8"/>
      <name val="Arial"/>
      <family val="2"/>
    </font>
    <font>
      <sz val="18"/>
      <name val="Courier"/>
      <family val="3"/>
    </font>
    <font>
      <sz val="10"/>
      <color indexed="41"/>
      <name val="Arial"/>
      <family val="2"/>
    </font>
    <font>
      <sz val="11"/>
      <color indexed="15"/>
      <name val="Arial"/>
      <family val="2"/>
    </font>
    <font>
      <sz val="10"/>
      <name val="Courier"/>
      <family val="3"/>
    </font>
    <font>
      <i/>
      <sz val="11"/>
      <color indexed="10"/>
      <name val="Arial"/>
      <family val="2"/>
    </font>
    <font>
      <sz val="12"/>
      <color indexed="12"/>
      <name val="Courier"/>
      <family val="3"/>
    </font>
    <font>
      <b/>
      <i/>
      <sz val="12"/>
      <color indexed="12"/>
      <name val="Arial"/>
      <family val="2"/>
    </font>
    <font>
      <b/>
      <u/>
      <sz val="12"/>
      <name val="Arial"/>
      <family val="2"/>
    </font>
    <font>
      <b/>
      <u/>
      <sz val="8"/>
      <name val="Arial"/>
      <family val="2"/>
    </font>
    <font>
      <b/>
      <sz val="18"/>
      <name val="Arial"/>
      <family val="2"/>
    </font>
    <font>
      <b/>
      <u/>
      <sz val="12"/>
      <color indexed="10"/>
      <name val="Arial"/>
      <family val="2"/>
    </font>
    <font>
      <b/>
      <sz val="14"/>
      <color indexed="10"/>
      <name val="Arial"/>
      <family val="2"/>
    </font>
    <font>
      <b/>
      <sz val="12"/>
      <color indexed="12"/>
      <name val="Arial"/>
      <family val="2"/>
    </font>
    <font>
      <sz val="9"/>
      <color indexed="12"/>
      <name val="Arial"/>
      <family val="2"/>
    </font>
    <font>
      <sz val="9"/>
      <color indexed="12"/>
      <name val="Courier"/>
      <family val="3"/>
    </font>
    <font>
      <sz val="12"/>
      <color indexed="10"/>
      <name val="Courier"/>
      <family val="3"/>
    </font>
    <font>
      <sz val="24"/>
      <color indexed="12"/>
      <name val="Courier"/>
      <family val="3"/>
    </font>
    <font>
      <b/>
      <sz val="22"/>
      <color indexed="57"/>
      <name val="Arial"/>
      <family val="2"/>
    </font>
    <font>
      <b/>
      <sz val="22"/>
      <color indexed="57"/>
      <name val="Courier"/>
      <family val="3"/>
    </font>
    <font>
      <sz val="8"/>
      <color indexed="10"/>
      <name val="Tahoma"/>
      <family val="2"/>
    </font>
    <font>
      <b/>
      <sz val="11"/>
      <color indexed="10"/>
      <name val="Arial Narrow"/>
      <family val="2"/>
    </font>
    <font>
      <b/>
      <u/>
      <sz val="22"/>
      <color indexed="12"/>
      <name val="Arial"/>
      <family val="2"/>
    </font>
    <font>
      <sz val="22"/>
      <name val="Courier"/>
      <family val="3"/>
    </font>
    <font>
      <b/>
      <sz val="22"/>
      <color indexed="12"/>
      <name val="Arial"/>
      <family val="2"/>
    </font>
    <font>
      <sz val="20"/>
      <color indexed="10"/>
      <name val="Courier"/>
      <family val="3"/>
    </font>
    <font>
      <sz val="20"/>
      <name val="Arial"/>
      <family val="2"/>
    </font>
    <font>
      <sz val="20"/>
      <name val="Courier"/>
      <family val="3"/>
    </font>
    <font>
      <sz val="12"/>
      <name val="Courier"/>
      <family val="3"/>
    </font>
    <font>
      <u/>
      <sz val="12"/>
      <color rgb="FFFF0000"/>
      <name val="Arial"/>
      <family val="2"/>
    </font>
    <font>
      <u/>
      <sz val="10"/>
      <name val="Arial"/>
      <family val="2"/>
    </font>
    <font>
      <b/>
      <sz val="11"/>
      <color rgb="FF1F497D"/>
      <name val="Arial"/>
      <family val="2"/>
    </font>
    <font>
      <sz val="11"/>
      <color rgb="FF1F497D"/>
      <name val="Arial"/>
      <family val="2"/>
    </font>
    <font>
      <b/>
      <sz val="10"/>
      <name val="Courier"/>
      <family val="3"/>
    </font>
    <font>
      <b/>
      <i/>
      <sz val="10"/>
      <color rgb="FFFF0000"/>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3"/>
        <bgColor indexed="9"/>
      </patternFill>
    </fill>
    <fill>
      <patternFill patternType="solid">
        <fgColor indexed="13"/>
        <bgColor indexed="64"/>
      </patternFill>
    </fill>
    <fill>
      <patternFill patternType="lightHorizontal">
        <fgColor indexed="9"/>
      </patternFill>
    </fill>
    <fill>
      <patternFill patternType="solid">
        <fgColor indexed="22"/>
        <bgColor indexed="64"/>
      </patternFill>
    </fill>
    <fill>
      <patternFill patternType="solid">
        <fgColor indexed="49"/>
        <bgColor indexed="64"/>
      </patternFill>
    </fill>
    <fill>
      <patternFill patternType="solid">
        <fgColor indexed="15"/>
        <bgColor indexed="64"/>
      </patternFill>
    </fill>
    <fill>
      <patternFill patternType="solid">
        <fgColor theme="0" tint="-4.9989318521683403E-2"/>
        <bgColor indexed="64"/>
      </patternFill>
    </fill>
  </fills>
  <borders count="199">
    <border>
      <left/>
      <right/>
      <top/>
      <bottom/>
      <diagonal/>
    </border>
    <border>
      <left/>
      <right/>
      <top style="thin">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right style="double">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top style="double">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thin">
        <color indexed="64"/>
      </top>
      <bottom/>
      <diagonal/>
    </border>
    <border>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double">
        <color indexed="64"/>
      </top>
      <bottom style="hair">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top style="double">
        <color indexed="64"/>
      </top>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right style="double">
        <color indexed="64"/>
      </right>
      <top style="medium">
        <color indexed="64"/>
      </top>
      <bottom style="double">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top style="dotted">
        <color indexed="64"/>
      </top>
      <bottom/>
      <diagonal/>
    </border>
    <border>
      <left style="double">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double">
        <color indexed="64"/>
      </left>
      <right/>
      <top style="double">
        <color indexed="64"/>
      </top>
      <bottom style="hair">
        <color indexed="64"/>
      </bottom>
      <diagonal/>
    </border>
  </borders>
  <cellStyleXfs count="16">
    <xf numFmtId="0" fontId="0" fillId="0" borderId="0"/>
    <xf numFmtId="44" fontId="2" fillId="0" borderId="0" applyFont="0" applyFill="0" applyBorder="0" applyAlignment="0" applyProtection="0"/>
    <xf numFmtId="166"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64" fontId="3" fillId="0" borderId="0">
      <protection locked="0"/>
    </xf>
    <xf numFmtId="165" fontId="4" fillId="0" borderId="0">
      <protection locked="0"/>
    </xf>
    <xf numFmtId="165" fontId="4" fillId="0" borderId="0">
      <protection locked="0"/>
    </xf>
    <xf numFmtId="0" fontId="29" fillId="0" borderId="0"/>
    <xf numFmtId="9" fontId="2" fillId="0" borderId="0" applyFont="0" applyFill="0" applyBorder="0" applyAlignment="0" applyProtection="0"/>
    <xf numFmtId="165" fontId="3" fillId="0" borderId="1">
      <protection locked="0"/>
    </xf>
  </cellStyleXfs>
  <cellXfs count="1375">
    <xf numFmtId="0" fontId="0" fillId="0" borderId="0" xfId="0"/>
    <xf numFmtId="0" fontId="6" fillId="0" borderId="0" xfId="0" applyFont="1" applyFill="1" applyBorder="1" applyProtection="1"/>
    <xf numFmtId="0" fontId="0" fillId="0" borderId="0" xfId="0" applyBorder="1"/>
    <xf numFmtId="0" fontId="0" fillId="0" borderId="2" xfId="0" applyBorder="1"/>
    <xf numFmtId="0" fontId="15" fillId="0" borderId="0" xfId="0" applyFont="1" applyFill="1" applyBorder="1" applyProtection="1"/>
    <xf numFmtId="0" fontId="8" fillId="0" borderId="0" xfId="0" applyFont="1" applyBorder="1" applyAlignment="1">
      <alignment horizontal="right"/>
    </xf>
    <xf numFmtId="0" fontId="8" fillId="0" borderId="3" xfId="0" applyFont="1" applyBorder="1" applyAlignment="1">
      <alignment horizontal="right"/>
    </xf>
    <xf numFmtId="0" fontId="8" fillId="0" borderId="2" xfId="0" applyFont="1" applyBorder="1" applyAlignment="1">
      <alignment horizontal="right"/>
    </xf>
    <xf numFmtId="0" fontId="8" fillId="0" borderId="4" xfId="0" applyFont="1" applyBorder="1" applyAlignment="1">
      <alignment horizontal="right"/>
    </xf>
    <xf numFmtId="0" fontId="17" fillId="0" borderId="6" xfId="0" applyFont="1" applyBorder="1" applyAlignment="1">
      <alignment horizontal="left"/>
    </xf>
    <xf numFmtId="0" fontId="0" fillId="0" borderId="7" xfId="0" applyBorder="1"/>
    <xf numFmtId="0" fontId="8" fillId="0" borderId="8" xfId="0" applyFont="1" applyBorder="1" applyAlignment="1">
      <alignment horizontal="right"/>
    </xf>
    <xf numFmtId="0" fontId="21" fillId="0" borderId="9" xfId="0" applyFont="1" applyBorder="1" applyProtection="1">
      <protection locked="0"/>
    </xf>
    <xf numFmtId="0" fontId="8" fillId="0" borderId="10" xfId="0" applyFont="1" applyBorder="1" applyAlignment="1">
      <alignment horizontal="right"/>
    </xf>
    <xf numFmtId="0" fontId="8" fillId="0" borderId="11"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8" fillId="0" borderId="15" xfId="0" applyFont="1" applyBorder="1" applyAlignment="1">
      <alignment horizontal="right"/>
    </xf>
    <xf numFmtId="0" fontId="16" fillId="0" borderId="0" xfId="0" applyFont="1" applyBorder="1"/>
    <xf numFmtId="0" fontId="8" fillId="0" borderId="16" xfId="0" applyFont="1" applyBorder="1" applyAlignment="1">
      <alignment horizontal="right"/>
    </xf>
    <xf numFmtId="0" fontId="17" fillId="0" borderId="0" xfId="0" applyFont="1" applyBorder="1" applyAlignment="1">
      <alignment horizontal="right"/>
    </xf>
    <xf numFmtId="0" fontId="15" fillId="0" borderId="0" xfId="0" applyFont="1" applyBorder="1"/>
    <xf numFmtId="0" fontId="14" fillId="0" borderId="17" xfId="0" applyFont="1" applyBorder="1" applyAlignment="1">
      <alignment horizontal="left"/>
    </xf>
    <xf numFmtId="0" fontId="14" fillId="0" borderId="18" xfId="0" applyFont="1" applyBorder="1" applyAlignment="1">
      <alignment horizontal="left"/>
    </xf>
    <xf numFmtId="0" fontId="8" fillId="0" borderId="19" xfId="0" applyFont="1" applyBorder="1" applyAlignment="1">
      <alignment horizontal="right"/>
    </xf>
    <xf numFmtId="0" fontId="8" fillId="0" borderId="20" xfId="0" applyFont="1" applyBorder="1" applyAlignment="1">
      <alignment horizontal="right"/>
    </xf>
    <xf numFmtId="0" fontId="8" fillId="0" borderId="22" xfId="0" applyFont="1" applyBorder="1" applyAlignment="1">
      <alignment horizontal="right"/>
    </xf>
    <xf numFmtId="0" fontId="17" fillId="0" borderId="10" xfId="0" applyFont="1" applyBorder="1"/>
    <xf numFmtId="0" fontId="8" fillId="0" borderId="24" xfId="0" applyFont="1" applyBorder="1" applyAlignment="1">
      <alignment horizontal="right"/>
    </xf>
    <xf numFmtId="44" fontId="6" fillId="0" borderId="25" xfId="1" applyFont="1" applyBorder="1" applyProtection="1"/>
    <xf numFmtId="44" fontId="1" fillId="0" borderId="26" xfId="1" applyFont="1" applyBorder="1"/>
    <xf numFmtId="0" fontId="17" fillId="0" borderId="19" xfId="0" applyFont="1" applyBorder="1" applyAlignment="1">
      <alignment horizontal="left"/>
    </xf>
    <xf numFmtId="0" fontId="6" fillId="0" borderId="21" xfId="0" applyFont="1" applyBorder="1" applyAlignment="1" applyProtection="1">
      <alignment vertical="top" wrapText="1"/>
    </xf>
    <xf numFmtId="0" fontId="26" fillId="0" borderId="27" xfId="0" applyFont="1" applyBorder="1" applyAlignment="1">
      <alignment horizontal="left"/>
    </xf>
    <xf numFmtId="0" fontId="8" fillId="0" borderId="10" xfId="0" applyFont="1" applyBorder="1"/>
    <xf numFmtId="0" fontId="15" fillId="0" borderId="0" xfId="0" applyFont="1"/>
    <xf numFmtId="0" fontId="17" fillId="0" borderId="22" xfId="0" applyFont="1" applyBorder="1" applyAlignment="1">
      <alignment horizontal="right"/>
    </xf>
    <xf numFmtId="0" fontId="13" fillId="0" borderId="0" xfId="0" applyFont="1"/>
    <xf numFmtId="0" fontId="5" fillId="0" borderId="0" xfId="0" applyFont="1"/>
    <xf numFmtId="0" fontId="15" fillId="0" borderId="0" xfId="0" applyFont="1" applyFill="1" applyBorder="1"/>
    <xf numFmtId="168" fontId="15" fillId="0" borderId="0" xfId="0" applyNumberFormat="1" applyFont="1" applyFill="1" applyBorder="1" applyProtection="1">
      <protection locked="0"/>
    </xf>
    <xf numFmtId="171" fontId="0" fillId="0" borderId="0" xfId="0" applyNumberFormat="1"/>
    <xf numFmtId="0" fontId="15" fillId="0" borderId="8" xfId="0" applyFont="1" applyFill="1" applyBorder="1" applyAlignment="1" applyProtection="1">
      <alignment horizontal="left" vertical="center" wrapText="1"/>
    </xf>
    <xf numFmtId="0" fontId="15" fillId="0" borderId="0" xfId="0" applyFont="1" applyBorder="1" applyAlignment="1" applyProtection="1">
      <alignment horizontal="left" vertical="center"/>
    </xf>
    <xf numFmtId="0" fontId="8" fillId="3" borderId="28" xfId="0" applyFont="1" applyFill="1" applyBorder="1" applyAlignment="1" applyProtection="1">
      <alignment horizontal="center" vertical="center" wrapText="1"/>
    </xf>
    <xf numFmtId="0" fontId="25" fillId="0" borderId="0" xfId="13" applyNumberFormat="1" applyFont="1" applyFill="1" applyBorder="1" applyAlignment="1" applyProtection="1">
      <alignment horizontal="left" vertical="center"/>
    </xf>
    <xf numFmtId="0" fontId="15" fillId="0" borderId="2" xfId="0" applyFont="1" applyBorder="1" applyAlignment="1" applyProtection="1">
      <alignment vertical="center"/>
    </xf>
    <xf numFmtId="174" fontId="17" fillId="0" borderId="4" xfId="0" applyNumberFormat="1" applyFont="1" applyBorder="1" applyAlignment="1" applyProtection="1">
      <alignment vertical="center"/>
    </xf>
    <xf numFmtId="0" fontId="15" fillId="0" borderId="0" xfId="0" applyFont="1" applyBorder="1" applyAlignment="1" applyProtection="1">
      <alignment vertical="center"/>
    </xf>
    <xf numFmtId="0" fontId="7" fillId="0" borderId="2"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15" fillId="0" borderId="7" xfId="0" applyFont="1" applyBorder="1" applyAlignment="1" applyProtection="1">
      <alignment vertical="center"/>
    </xf>
    <xf numFmtId="0" fontId="15" fillId="0" borderId="0" xfId="0" applyFont="1" applyFill="1" applyBorder="1" applyAlignment="1" applyProtection="1">
      <alignment vertical="center"/>
    </xf>
    <xf numFmtId="0" fontId="15" fillId="0" borderId="7" xfId="0" applyFont="1" applyFill="1" applyBorder="1" applyAlignment="1" applyProtection="1">
      <alignment vertical="center"/>
    </xf>
    <xf numFmtId="0" fontId="36" fillId="0" borderId="2" xfId="0" applyFont="1" applyBorder="1" applyAlignment="1" applyProtection="1">
      <alignment vertical="center"/>
    </xf>
    <xf numFmtId="0" fontId="5" fillId="0" borderId="7" xfId="0" applyFont="1" applyBorder="1" applyAlignment="1" applyProtection="1">
      <alignment vertical="center"/>
    </xf>
    <xf numFmtId="0" fontId="13"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71" fontId="5" fillId="0" borderId="0" xfId="0" applyNumberFormat="1" applyFont="1" applyFill="1" applyBorder="1" applyAlignment="1" applyProtection="1">
      <alignment vertical="center"/>
    </xf>
    <xf numFmtId="171" fontId="5" fillId="0" borderId="0" xfId="0" applyNumberFormat="1" applyFont="1" applyBorder="1" applyAlignment="1" applyProtection="1">
      <alignment horizontal="center" vertical="center"/>
    </xf>
    <xf numFmtId="10" fontId="5" fillId="0" borderId="0" xfId="14" applyNumberFormat="1" applyFont="1" applyFill="1" applyBorder="1" applyAlignment="1" applyProtection="1">
      <alignment vertical="center"/>
    </xf>
    <xf numFmtId="171" fontId="5" fillId="0" borderId="0" xfId="0" applyNumberFormat="1" applyFont="1" applyFill="1" applyBorder="1" applyAlignment="1" applyProtection="1">
      <alignment horizontal="left" vertical="center"/>
    </xf>
    <xf numFmtId="171" fontId="5" fillId="0" borderId="0" xfId="14" applyNumberFormat="1" applyFont="1" applyFill="1" applyBorder="1" applyAlignment="1" applyProtection="1">
      <alignment vertical="center"/>
    </xf>
    <xf numFmtId="9" fontId="5" fillId="0" borderId="8" xfId="0" applyNumberFormat="1" applyFont="1" applyFill="1" applyBorder="1" applyAlignment="1" applyProtection="1">
      <alignment vertical="center"/>
    </xf>
    <xf numFmtId="0" fontId="5" fillId="0" borderId="0" xfId="0" applyFont="1" applyBorder="1" applyAlignment="1" applyProtection="1">
      <alignment horizontal="center" vertical="center"/>
    </xf>
    <xf numFmtId="171" fontId="5" fillId="0" borderId="0" xfId="0" applyNumberFormat="1" applyFont="1" applyBorder="1" applyAlignment="1" applyProtection="1">
      <alignment vertical="center"/>
    </xf>
    <xf numFmtId="171" fontId="5" fillId="0" borderId="0" xfId="0" applyNumberFormat="1" applyFont="1" applyFill="1" applyBorder="1" applyAlignment="1" applyProtection="1">
      <alignment horizontal="center" vertical="center"/>
    </xf>
    <xf numFmtId="9" fontId="5" fillId="0" borderId="30" xfId="0" applyNumberFormat="1" applyFont="1" applyFill="1" applyBorder="1" applyAlignment="1" applyProtection="1">
      <alignment vertical="center"/>
    </xf>
    <xf numFmtId="0" fontId="5" fillId="0" borderId="14" xfId="0" applyFont="1" applyBorder="1" applyAlignment="1" applyProtection="1">
      <alignment vertical="center"/>
    </xf>
    <xf numFmtId="2" fontId="5" fillId="0" borderId="14" xfId="0" applyNumberFormat="1" applyFont="1" applyFill="1" applyBorder="1" applyAlignment="1" applyProtection="1">
      <alignment vertical="center"/>
    </xf>
    <xf numFmtId="0" fontId="5" fillId="0" borderId="14" xfId="0" applyFont="1" applyFill="1" applyBorder="1" applyAlignment="1" applyProtection="1">
      <alignment horizontal="center" vertical="center"/>
    </xf>
    <xf numFmtId="0" fontId="5" fillId="0" borderId="14" xfId="0" applyFont="1" applyFill="1" applyBorder="1" applyAlignment="1" applyProtection="1">
      <alignment vertical="center"/>
    </xf>
    <xf numFmtId="0" fontId="5" fillId="0" borderId="14" xfId="0" applyFont="1" applyFill="1" applyBorder="1" applyAlignment="1" applyProtection="1">
      <alignment horizontal="left" vertical="center"/>
    </xf>
    <xf numFmtId="171" fontId="5" fillId="0" borderId="14" xfId="0" applyNumberFormat="1" applyFont="1" applyFill="1" applyBorder="1" applyAlignment="1" applyProtection="1">
      <alignment vertical="center"/>
    </xf>
    <xf numFmtId="0" fontId="39" fillId="0" borderId="27" xfId="0" applyFont="1" applyFill="1" applyBorder="1" applyAlignment="1" applyProtection="1">
      <alignment vertical="center"/>
    </xf>
    <xf numFmtId="0" fontId="5" fillId="0" borderId="24" xfId="0" applyFont="1" applyFill="1" applyBorder="1" applyAlignment="1" applyProtection="1">
      <alignment vertical="center"/>
    </xf>
    <xf numFmtId="9" fontId="5" fillId="0" borderId="0" xfId="14" applyFont="1" applyFill="1" applyBorder="1" applyAlignment="1" applyProtection="1">
      <alignment vertical="center"/>
    </xf>
    <xf numFmtId="171" fontId="5" fillId="0" borderId="31"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9" fontId="6" fillId="0" borderId="8" xfId="0" applyNumberFormat="1" applyFont="1" applyFill="1" applyBorder="1" applyAlignment="1" applyProtection="1">
      <alignment vertical="center"/>
    </xf>
    <xf numFmtId="0" fontId="6" fillId="0" borderId="0" xfId="0" applyFont="1" applyFill="1" applyBorder="1" applyAlignment="1" applyProtection="1">
      <alignment vertical="center"/>
    </xf>
    <xf numFmtId="2"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9" fontId="6" fillId="0" borderId="0" xfId="14" applyFont="1" applyFill="1" applyBorder="1" applyAlignment="1" applyProtection="1">
      <alignment vertical="center"/>
    </xf>
    <xf numFmtId="171" fontId="6" fillId="0" borderId="0" xfId="0" applyNumberFormat="1" applyFont="1" applyFill="1" applyBorder="1" applyAlignment="1" applyProtection="1">
      <alignment vertical="center"/>
    </xf>
    <xf numFmtId="171" fontId="6" fillId="0" borderId="0" xfId="0" applyNumberFormat="1" applyFont="1" applyFill="1" applyBorder="1" applyAlignment="1" applyProtection="1">
      <alignment horizontal="center" vertical="center"/>
    </xf>
    <xf numFmtId="171" fontId="6" fillId="0" borderId="0" xfId="1" applyNumberFormat="1" applyFont="1" applyFill="1" applyBorder="1" applyAlignment="1" applyProtection="1">
      <alignment vertical="center"/>
    </xf>
    <xf numFmtId="0" fontId="6" fillId="0" borderId="8" xfId="0" applyFont="1" applyFill="1" applyBorder="1" applyAlignment="1" applyProtection="1">
      <alignment vertical="center"/>
    </xf>
    <xf numFmtId="0" fontId="5" fillId="0" borderId="30" xfId="0" applyFont="1" applyBorder="1" applyAlignment="1" applyProtection="1">
      <alignment vertical="center"/>
    </xf>
    <xf numFmtId="0" fontId="6" fillId="0" borderId="14" xfId="0" applyFont="1" applyFill="1" applyBorder="1" applyAlignment="1" applyProtection="1">
      <alignment vertical="center"/>
    </xf>
    <xf numFmtId="171" fontId="6" fillId="0" borderId="14" xfId="0" applyNumberFormat="1" applyFont="1" applyFill="1" applyBorder="1" applyAlignment="1" applyProtection="1">
      <alignment vertical="center"/>
    </xf>
    <xf numFmtId="9" fontId="5" fillId="0" borderId="0" xfId="14" applyFont="1" applyBorder="1" applyAlignment="1" applyProtection="1">
      <alignment vertical="center"/>
    </xf>
    <xf numFmtId="0" fontId="5" fillId="0" borderId="3" xfId="0" applyFont="1" applyBorder="1" applyAlignment="1" applyProtection="1">
      <alignment vertical="center"/>
    </xf>
    <xf numFmtId="0" fontId="6" fillId="0" borderId="2" xfId="0" applyFont="1" applyFill="1" applyBorder="1" applyAlignment="1" applyProtection="1">
      <alignment vertical="center"/>
    </xf>
    <xf numFmtId="171" fontId="34" fillId="0" borderId="2" xfId="0" applyNumberFormat="1" applyFont="1" applyFill="1" applyBorder="1" applyAlignment="1" applyProtection="1">
      <alignment horizontal="left" vertical="center"/>
    </xf>
    <xf numFmtId="171" fontId="34" fillId="0" borderId="2" xfId="0" applyNumberFormat="1" applyFont="1" applyFill="1" applyBorder="1" applyAlignment="1" applyProtection="1">
      <alignment vertical="center"/>
    </xf>
    <xf numFmtId="171" fontId="6" fillId="0" borderId="2" xfId="0" applyNumberFormat="1" applyFont="1" applyFill="1" applyBorder="1" applyAlignment="1" applyProtection="1">
      <alignment vertical="center"/>
    </xf>
    <xf numFmtId="0" fontId="39" fillId="0" borderId="8" xfId="0" applyFont="1" applyFill="1" applyBorder="1" applyAlignment="1" applyProtection="1">
      <alignment vertical="center"/>
    </xf>
    <xf numFmtId="170" fontId="6" fillId="0" borderId="0" xfId="0" applyNumberFormat="1" applyFont="1" applyFill="1" applyBorder="1" applyAlignment="1" applyProtection="1">
      <alignment vertical="center"/>
    </xf>
    <xf numFmtId="171" fontId="5" fillId="0" borderId="31" xfId="14" applyNumberFormat="1" applyFont="1" applyFill="1" applyBorder="1" applyAlignment="1" applyProtection="1">
      <alignment vertical="center"/>
    </xf>
    <xf numFmtId="9" fontId="5" fillId="0" borderId="14" xfId="14" applyFont="1" applyBorder="1" applyAlignment="1" applyProtection="1">
      <alignment vertical="center"/>
    </xf>
    <xf numFmtId="171" fontId="5" fillId="0" borderId="14" xfId="0" applyNumberFormat="1" applyFont="1" applyBorder="1" applyAlignment="1" applyProtection="1">
      <alignment vertical="center"/>
    </xf>
    <xf numFmtId="171" fontId="5" fillId="0" borderId="14" xfId="0" applyNumberFormat="1" applyFont="1" applyBorder="1" applyAlignment="1" applyProtection="1">
      <alignment horizontal="center" vertical="center"/>
    </xf>
    <xf numFmtId="0" fontId="6" fillId="0" borderId="32" xfId="0" applyFont="1" applyFill="1" applyBorder="1" applyAlignment="1" applyProtection="1">
      <alignment vertical="center"/>
    </xf>
    <xf numFmtId="0" fontId="6" fillId="0" borderId="31" xfId="0" applyFont="1" applyFill="1" applyBorder="1" applyAlignment="1" applyProtection="1">
      <alignment vertical="center"/>
    </xf>
    <xf numFmtId="0" fontId="5" fillId="0" borderId="31" xfId="0" applyFont="1" applyFill="1" applyBorder="1" applyAlignment="1" applyProtection="1">
      <alignment horizontal="left" vertical="center"/>
    </xf>
    <xf numFmtId="9" fontId="5" fillId="0" borderId="31" xfId="0" applyNumberFormat="1" applyFont="1" applyFill="1" applyBorder="1" applyAlignment="1" applyProtection="1">
      <alignment vertical="center"/>
    </xf>
    <xf numFmtId="0" fontId="34" fillId="0" borderId="31" xfId="0" applyFont="1" applyFill="1" applyBorder="1" applyAlignment="1" applyProtection="1">
      <alignment vertical="center"/>
    </xf>
    <xf numFmtId="0" fontId="25" fillId="0" borderId="31" xfId="0" applyFont="1" applyFill="1" applyBorder="1" applyAlignment="1" applyProtection="1">
      <alignment vertical="center"/>
    </xf>
    <xf numFmtId="171" fontId="25" fillId="0" borderId="31" xfId="0" applyNumberFormat="1" applyFont="1" applyFill="1" applyBorder="1" applyAlignment="1" applyProtection="1">
      <alignment vertical="center"/>
    </xf>
    <xf numFmtId="0" fontId="45" fillId="0" borderId="33" xfId="0" applyFont="1" applyFill="1" applyBorder="1" applyAlignment="1" applyProtection="1">
      <alignment vertical="center"/>
    </xf>
    <xf numFmtId="0" fontId="6" fillId="0" borderId="34" xfId="0" applyFont="1" applyFill="1" applyBorder="1" applyAlignment="1" applyProtection="1">
      <alignment vertical="center"/>
    </xf>
    <xf numFmtId="0" fontId="45" fillId="0" borderId="34" xfId="0" applyFont="1" applyFill="1" applyBorder="1" applyAlignment="1" applyProtection="1">
      <alignment vertical="center"/>
    </xf>
    <xf numFmtId="0" fontId="6" fillId="0" borderId="22" xfId="0" applyFont="1" applyFill="1" applyBorder="1" applyAlignment="1" applyProtection="1">
      <alignment vertical="center"/>
    </xf>
    <xf numFmtId="167" fontId="7" fillId="0"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167" fontId="6" fillId="0" borderId="0" xfId="0" applyNumberFormat="1" applyFont="1" applyFill="1" applyBorder="1" applyAlignment="1" applyProtection="1">
      <alignment vertical="center"/>
    </xf>
    <xf numFmtId="0" fontId="7" fillId="0" borderId="35" xfId="0" applyFont="1" applyFill="1" applyBorder="1" applyAlignment="1" applyProtection="1">
      <alignment vertical="center"/>
    </xf>
    <xf numFmtId="0" fontId="6" fillId="0" borderId="11" xfId="0" applyFont="1" applyFill="1" applyBorder="1" applyAlignment="1" applyProtection="1">
      <alignment vertical="center"/>
    </xf>
    <xf numFmtId="167" fontId="6" fillId="0" borderId="7"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167" fontId="6" fillId="0" borderId="0" xfId="0" applyNumberFormat="1" applyFont="1" applyFill="1" applyBorder="1" applyAlignment="1" applyProtection="1">
      <alignment horizontal="center" vertical="center"/>
    </xf>
    <xf numFmtId="169" fontId="5" fillId="0" borderId="0" xfId="0" applyNumberFormat="1" applyFont="1" applyFill="1" applyBorder="1" applyAlignment="1" applyProtection="1">
      <alignment vertical="center"/>
    </xf>
    <xf numFmtId="171" fontId="7" fillId="0" borderId="0" xfId="0" applyNumberFormat="1" applyFont="1" applyFill="1" applyBorder="1" applyAlignment="1" applyProtection="1">
      <alignment vertical="center"/>
    </xf>
    <xf numFmtId="0" fontId="7" fillId="0" borderId="8"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2" xfId="0" applyFont="1" applyBorder="1" applyAlignment="1" applyProtection="1">
      <alignment vertical="center"/>
    </xf>
    <xf numFmtId="0" fontId="5" fillId="0" borderId="2" xfId="0" applyFont="1" applyBorder="1" applyAlignment="1" applyProtection="1">
      <alignment horizontal="left" vertical="center"/>
    </xf>
    <xf numFmtId="0" fontId="8" fillId="0" borderId="2" xfId="0" applyFont="1" applyBorder="1" applyAlignment="1" applyProtection="1">
      <alignment horizontal="left" vertical="center"/>
    </xf>
    <xf numFmtId="0" fontId="7" fillId="0" borderId="2" xfId="0" applyFont="1" applyFill="1" applyBorder="1" applyAlignment="1" applyProtection="1">
      <alignment vertical="center"/>
    </xf>
    <xf numFmtId="167" fontId="6" fillId="0" borderId="2" xfId="0" applyNumberFormat="1" applyFont="1" applyFill="1" applyBorder="1" applyAlignment="1" applyProtection="1">
      <alignment vertical="center"/>
    </xf>
    <xf numFmtId="169" fontId="6" fillId="0" borderId="0" xfId="0" applyNumberFormat="1" applyFont="1" applyFill="1" applyBorder="1" applyAlignment="1" applyProtection="1">
      <alignment vertical="center"/>
    </xf>
    <xf numFmtId="171" fontId="5" fillId="0" borderId="36" xfId="0" applyNumberFormat="1" applyFont="1" applyBorder="1" applyAlignment="1" applyProtection="1">
      <alignment vertical="center"/>
    </xf>
    <xf numFmtId="0" fontId="6" fillId="0" borderId="2" xfId="0" applyFont="1" applyFill="1" applyBorder="1" applyAlignment="1" applyProtection="1">
      <alignment horizontal="left" vertical="center"/>
    </xf>
    <xf numFmtId="0" fontId="17" fillId="0" borderId="2" xfId="0" applyFont="1" applyBorder="1" applyAlignment="1" applyProtection="1">
      <alignment vertical="center"/>
    </xf>
    <xf numFmtId="0" fontId="6" fillId="0" borderId="27" xfId="0" applyFont="1" applyFill="1" applyBorder="1" applyAlignment="1" applyProtection="1">
      <alignment vertical="center"/>
    </xf>
    <xf numFmtId="0" fontId="6" fillId="0" borderId="24" xfId="0" applyFont="1" applyFill="1" applyBorder="1" applyAlignment="1" applyProtection="1">
      <alignment vertical="center"/>
    </xf>
    <xf numFmtId="0" fontId="6" fillId="0" borderId="0" xfId="0" applyFont="1" applyFill="1" applyBorder="1" applyAlignment="1" applyProtection="1">
      <alignment horizontal="left" vertical="center"/>
    </xf>
    <xf numFmtId="9" fontId="6" fillId="0" borderId="0" xfId="0" applyNumberFormat="1" applyFont="1" applyFill="1" applyBorder="1" applyAlignment="1" applyProtection="1">
      <alignment vertical="center"/>
    </xf>
    <xf numFmtId="0" fontId="6" fillId="0" borderId="24" xfId="0" applyFont="1" applyFill="1" applyBorder="1" applyAlignment="1" applyProtection="1">
      <alignment horizontal="center" vertical="center"/>
    </xf>
    <xf numFmtId="9" fontId="6" fillId="0" borderId="24" xfId="0" applyNumberFormat="1" applyFont="1" applyFill="1" applyBorder="1" applyAlignment="1" applyProtection="1">
      <alignment vertical="center"/>
    </xf>
    <xf numFmtId="167" fontId="6" fillId="0" borderId="24" xfId="0" applyNumberFormat="1" applyFont="1" applyFill="1" applyBorder="1" applyAlignment="1" applyProtection="1">
      <alignment vertical="center"/>
    </xf>
    <xf numFmtId="167" fontId="6" fillId="0" borderId="0" xfId="0" applyNumberFormat="1" applyFont="1" applyFill="1" applyBorder="1" applyAlignment="1" applyProtection="1">
      <alignment horizontal="left" vertical="center"/>
    </xf>
    <xf numFmtId="167" fontId="6" fillId="0" borderId="14" xfId="0" applyNumberFormat="1"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169" fontId="6" fillId="0" borderId="14" xfId="0" applyNumberFormat="1" applyFont="1" applyFill="1" applyBorder="1" applyAlignment="1" applyProtection="1">
      <alignment horizontal="left" vertical="center"/>
    </xf>
    <xf numFmtId="167" fontId="6" fillId="0" borderId="14" xfId="0" applyNumberFormat="1" applyFont="1" applyFill="1" applyBorder="1" applyAlignment="1" applyProtection="1">
      <alignment vertical="center"/>
    </xf>
    <xf numFmtId="0" fontId="6" fillId="0" borderId="35" xfId="0" applyFont="1" applyFill="1" applyBorder="1" applyAlignment="1" applyProtection="1">
      <alignment vertical="center"/>
    </xf>
    <xf numFmtId="0" fontId="6" fillId="0" borderId="10" xfId="0" applyFont="1" applyFill="1" applyBorder="1" applyAlignment="1" applyProtection="1">
      <alignment vertical="center"/>
    </xf>
    <xf numFmtId="0" fontId="36" fillId="0" borderId="0" xfId="0" applyFont="1" applyBorder="1" applyAlignment="1" applyProtection="1">
      <alignment vertical="center"/>
    </xf>
    <xf numFmtId="1" fontId="36" fillId="0" borderId="0" xfId="0" applyNumberFormat="1" applyFont="1" applyBorder="1" applyAlignment="1" applyProtection="1">
      <alignment horizontal="left" vertical="center"/>
    </xf>
    <xf numFmtId="174" fontId="17" fillId="0" borderId="16" xfId="0" applyNumberFormat="1" applyFont="1" applyBorder="1" applyAlignment="1" applyProtection="1">
      <alignment vertical="center"/>
    </xf>
    <xf numFmtId="1" fontId="36" fillId="0" borderId="2" xfId="0" applyNumberFormat="1" applyFont="1" applyBorder="1" applyAlignment="1" applyProtection="1">
      <alignment horizontal="left" vertical="center"/>
    </xf>
    <xf numFmtId="0" fontId="13" fillId="0" borderId="7" xfId="0" applyFont="1" applyBorder="1" applyAlignment="1">
      <alignment vertical="center"/>
    </xf>
    <xf numFmtId="0" fontId="13" fillId="0" borderId="0" xfId="0" applyFont="1" applyBorder="1" applyAlignment="1" applyProtection="1">
      <alignment vertical="center" wrapText="1"/>
    </xf>
    <xf numFmtId="0" fontId="13" fillId="0" borderId="14" xfId="0" applyFont="1" applyBorder="1" applyAlignment="1" applyProtection="1">
      <alignment vertical="center"/>
    </xf>
    <xf numFmtId="0" fontId="13" fillId="0" borderId="2" xfId="0" applyFont="1" applyBorder="1" applyAlignment="1" applyProtection="1">
      <alignment vertical="center"/>
    </xf>
    <xf numFmtId="0" fontId="50" fillId="0" borderId="7" xfId="0" applyFont="1" applyBorder="1" applyAlignment="1" applyProtection="1">
      <alignment vertical="center"/>
    </xf>
    <xf numFmtId="0" fontId="30" fillId="0" borderId="21" xfId="0" applyFont="1" applyFill="1" applyBorder="1" applyAlignment="1" applyProtection="1">
      <alignment vertical="center"/>
    </xf>
    <xf numFmtId="0" fontId="5" fillId="0" borderId="0" xfId="0" applyFont="1" applyAlignment="1">
      <alignment vertical="center" wrapText="1"/>
    </xf>
    <xf numFmtId="0" fontId="5" fillId="0" borderId="0" xfId="0" applyNumberFormat="1" applyFont="1" applyAlignment="1">
      <alignment vertical="center" wrapText="1"/>
    </xf>
    <xf numFmtId="1" fontId="30" fillId="0" borderId="9" xfId="0" applyNumberFormat="1" applyFont="1" applyFill="1" applyBorder="1" applyAlignment="1" applyProtection="1">
      <alignment horizontal="center" vertical="center"/>
    </xf>
    <xf numFmtId="0" fontId="8" fillId="0" borderId="0" xfId="0" applyFont="1" applyAlignment="1">
      <alignment vertical="top" wrapText="1"/>
    </xf>
    <xf numFmtId="0" fontId="5" fillId="0" borderId="0" xfId="0" applyFont="1" applyAlignment="1">
      <alignment vertical="top" wrapText="1"/>
    </xf>
    <xf numFmtId="0" fontId="5" fillId="0" borderId="0" xfId="0" applyFont="1"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xf>
    <xf numFmtId="0" fontId="17" fillId="0" borderId="0" xfId="0" applyFont="1" applyAlignment="1">
      <alignment vertical="center" wrapText="1"/>
    </xf>
    <xf numFmtId="0" fontId="14" fillId="0" borderId="0" xfId="0" applyFont="1" applyAlignment="1">
      <alignment vertical="center" wrapText="1"/>
    </xf>
    <xf numFmtId="0" fontId="46" fillId="0" borderId="0" xfId="0" applyFont="1" applyBorder="1" applyAlignment="1" applyProtection="1">
      <alignment vertical="center"/>
    </xf>
    <xf numFmtId="0" fontId="32" fillId="0" borderId="0" xfId="0" applyFont="1" applyBorder="1" applyAlignment="1" applyProtection="1">
      <alignment vertical="center"/>
    </xf>
    <xf numFmtId="14" fontId="21" fillId="2" borderId="37" xfId="0" applyNumberFormat="1" applyFont="1" applyFill="1" applyBorder="1" applyProtection="1">
      <protection locked="0"/>
    </xf>
    <xf numFmtId="0" fontId="21" fillId="2" borderId="37" xfId="0" applyFont="1" applyFill="1" applyBorder="1" applyProtection="1">
      <protection locked="0"/>
    </xf>
    <xf numFmtId="0" fontId="21" fillId="2" borderId="5" xfId="0" applyFont="1" applyFill="1" applyBorder="1" applyProtection="1">
      <protection locked="0"/>
    </xf>
    <xf numFmtId="0" fontId="21" fillId="2" borderId="9" xfId="0" applyFont="1" applyFill="1" applyBorder="1" applyProtection="1">
      <protection locked="0"/>
    </xf>
    <xf numFmtId="44" fontId="21" fillId="2" borderId="37" xfId="1" applyFont="1" applyFill="1" applyBorder="1" applyProtection="1">
      <protection locked="0"/>
    </xf>
    <xf numFmtId="44" fontId="21" fillId="2" borderId="5" xfId="1" applyFont="1" applyFill="1" applyBorder="1" applyProtection="1">
      <protection locked="0"/>
    </xf>
    <xf numFmtId="0" fontId="21" fillId="2" borderId="10" xfId="0" applyFont="1" applyFill="1" applyBorder="1" applyAlignment="1" applyProtection="1">
      <protection locked="0"/>
    </xf>
    <xf numFmtId="0" fontId="21" fillId="2" borderId="38" xfId="0" applyFont="1" applyFill="1" applyBorder="1" applyAlignment="1" applyProtection="1">
      <protection locked="0"/>
    </xf>
    <xf numFmtId="0" fontId="21" fillId="2" borderId="13" xfId="0" applyFont="1" applyFill="1" applyBorder="1" applyAlignment="1" applyProtection="1">
      <protection locked="0"/>
    </xf>
    <xf numFmtId="0" fontId="21" fillId="2" borderId="39" xfId="0" applyFont="1" applyFill="1" applyBorder="1" applyProtection="1">
      <protection locked="0"/>
    </xf>
    <xf numFmtId="0" fontId="21" fillId="2" borderId="10" xfId="0" applyFont="1" applyFill="1" applyBorder="1" applyProtection="1">
      <protection locked="0"/>
    </xf>
    <xf numFmtId="0" fontId="21" fillId="2" borderId="12" xfId="0" applyFont="1" applyFill="1" applyBorder="1" applyProtection="1">
      <protection locked="0"/>
    </xf>
    <xf numFmtId="0" fontId="21" fillId="2" borderId="38" xfId="0" applyFont="1" applyFill="1" applyBorder="1" applyProtection="1">
      <protection locked="0"/>
    </xf>
    <xf numFmtId="0" fontId="21" fillId="2" borderId="40" xfId="0" applyFont="1" applyFill="1" applyBorder="1" applyProtection="1">
      <protection locked="0"/>
    </xf>
    <xf numFmtId="0" fontId="21" fillId="2" borderId="13" xfId="0" applyFont="1" applyFill="1" applyBorder="1" applyProtection="1">
      <protection locked="0"/>
    </xf>
    <xf numFmtId="0" fontId="21" fillId="2" borderId="15" xfId="0" applyFont="1" applyFill="1" applyBorder="1" applyProtection="1">
      <protection locked="0"/>
    </xf>
    <xf numFmtId="0" fontId="21" fillId="2" borderId="11" xfId="0" applyFont="1" applyFill="1" applyBorder="1" applyProtection="1">
      <protection locked="0"/>
    </xf>
    <xf numFmtId="9" fontId="21" fillId="2" borderId="37" xfId="14" applyFont="1" applyFill="1" applyBorder="1" applyProtection="1">
      <protection locked="0"/>
    </xf>
    <xf numFmtId="0" fontId="21" fillId="2" borderId="41" xfId="0" applyFont="1" applyFill="1" applyBorder="1" applyProtection="1">
      <protection locked="0"/>
    </xf>
    <xf numFmtId="0" fontId="21" fillId="2" borderId="14" xfId="0" applyFont="1" applyFill="1" applyBorder="1" applyProtection="1">
      <protection locked="0"/>
    </xf>
    <xf numFmtId="14" fontId="21" fillId="2" borderId="39" xfId="0" applyNumberFormat="1" applyFont="1" applyFill="1" applyBorder="1" applyProtection="1">
      <protection locked="0"/>
    </xf>
    <xf numFmtId="0" fontId="21" fillId="2" borderId="22" xfId="0" applyFont="1" applyFill="1" applyBorder="1" applyProtection="1">
      <protection locked="0"/>
    </xf>
    <xf numFmtId="0" fontId="21" fillId="2" borderId="16" xfId="0" applyFont="1" applyFill="1" applyBorder="1" applyProtection="1">
      <protection locked="0"/>
    </xf>
    <xf numFmtId="44" fontId="21" fillId="2" borderId="39" xfId="1" applyFont="1" applyFill="1" applyBorder="1" applyProtection="1">
      <protection locked="0"/>
    </xf>
    <xf numFmtId="44" fontId="21" fillId="2" borderId="9" xfId="1" applyFont="1" applyFill="1" applyBorder="1" applyProtection="1">
      <protection locked="0"/>
    </xf>
    <xf numFmtId="0" fontId="6" fillId="2" borderId="12" xfId="0" applyFont="1" applyFill="1" applyBorder="1" applyAlignment="1" applyProtection="1"/>
    <xf numFmtId="0" fontId="6" fillId="2" borderId="40" xfId="0" applyFont="1" applyFill="1" applyBorder="1" applyAlignment="1" applyProtection="1"/>
    <xf numFmtId="0" fontId="6" fillId="2" borderId="15" xfId="0" applyFont="1" applyFill="1" applyBorder="1" applyAlignment="1" applyProtection="1"/>
    <xf numFmtId="14" fontId="21" fillId="2" borderId="42" xfId="0" applyNumberFormat="1" applyFont="1" applyFill="1" applyBorder="1" applyProtection="1">
      <protection locked="0"/>
    </xf>
    <xf numFmtId="0" fontId="21" fillId="2" borderId="42" xfId="0" applyFont="1" applyFill="1" applyBorder="1" applyProtection="1">
      <protection locked="0"/>
    </xf>
    <xf numFmtId="0" fontId="21" fillId="2" borderId="43" xfId="0" applyFont="1" applyFill="1" applyBorder="1" applyProtection="1">
      <protection locked="0"/>
    </xf>
    <xf numFmtId="0" fontId="15" fillId="0" borderId="44" xfId="0" applyFont="1" applyFill="1" applyBorder="1" applyAlignment="1" applyProtection="1">
      <alignment vertical="center"/>
    </xf>
    <xf numFmtId="0" fontId="8" fillId="0" borderId="8" xfId="0" applyFont="1" applyBorder="1" applyAlignment="1" applyProtection="1">
      <alignment vertical="center"/>
    </xf>
    <xf numFmtId="0" fontId="5" fillId="0" borderId="8" xfId="0" applyFont="1" applyBorder="1" applyAlignment="1" applyProtection="1">
      <alignment vertical="center"/>
    </xf>
    <xf numFmtId="0" fontId="15" fillId="0" borderId="41" xfId="0" applyFont="1" applyBorder="1" applyAlignment="1" applyProtection="1">
      <alignment vertical="center"/>
    </xf>
    <xf numFmtId="0" fontId="15" fillId="0" borderId="45" xfId="0" applyFont="1" applyFill="1" applyBorder="1" applyAlignment="1" applyProtection="1">
      <alignment horizontal="left" vertical="center"/>
    </xf>
    <xf numFmtId="0" fontId="15" fillId="0" borderId="41" xfId="0" applyFont="1" applyFill="1" applyBorder="1" applyAlignment="1" applyProtection="1">
      <alignment vertical="center"/>
    </xf>
    <xf numFmtId="0" fontId="15" fillId="0" borderId="40" xfId="0" applyFont="1" applyFill="1" applyBorder="1" applyAlignment="1" applyProtection="1">
      <alignment horizontal="right" vertical="center"/>
    </xf>
    <xf numFmtId="0" fontId="15" fillId="0" borderId="46" xfId="0" applyFont="1" applyBorder="1" applyAlignment="1" applyProtection="1">
      <alignment vertical="center"/>
    </xf>
    <xf numFmtId="0" fontId="13" fillId="0" borderId="0" xfId="0" applyFont="1" applyBorder="1" applyAlignment="1">
      <alignment horizontal="right"/>
    </xf>
    <xf numFmtId="0" fontId="8" fillId="0" borderId="3" xfId="0" applyFont="1" applyBorder="1" applyAlignment="1" applyProtection="1">
      <alignment vertical="center"/>
    </xf>
    <xf numFmtId="0" fontId="15" fillId="0" borderId="29" xfId="0" applyFont="1" applyBorder="1" applyAlignment="1" applyProtection="1">
      <alignment vertical="center"/>
    </xf>
    <xf numFmtId="0" fontId="36" fillId="0" borderId="0" xfId="0" applyFont="1" applyBorder="1" applyAlignment="1" applyProtection="1">
      <alignment horizontal="left" vertical="center"/>
    </xf>
    <xf numFmtId="0" fontId="13" fillId="0" borderId="0" xfId="0" applyFont="1" applyBorder="1"/>
    <xf numFmtId="0" fontId="14" fillId="0" borderId="0" xfId="0" applyFont="1" applyBorder="1"/>
    <xf numFmtId="0" fontId="13" fillId="0" borderId="7" xfId="0" applyFont="1" applyBorder="1"/>
    <xf numFmtId="1" fontId="13" fillId="0" borderId="2" xfId="0" applyNumberFormat="1" applyFont="1" applyBorder="1" applyAlignment="1">
      <alignment horizontal="left"/>
    </xf>
    <xf numFmtId="0" fontId="13" fillId="0" borderId="2" xfId="0" applyFont="1" applyBorder="1"/>
    <xf numFmtId="0" fontId="13" fillId="0" borderId="29" xfId="0" applyFont="1" applyBorder="1"/>
    <xf numFmtId="1" fontId="13" fillId="0" borderId="0" xfId="0" applyNumberFormat="1" applyFont="1" applyBorder="1" applyAlignment="1">
      <alignment horizontal="left"/>
    </xf>
    <xf numFmtId="0" fontId="13" fillId="0" borderId="11" xfId="0" applyFont="1" applyBorder="1"/>
    <xf numFmtId="0" fontId="13" fillId="0" borderId="12" xfId="0" applyFont="1" applyBorder="1"/>
    <xf numFmtId="0" fontId="13" fillId="0" borderId="47" xfId="0" applyFont="1" applyBorder="1" applyAlignment="1">
      <alignment vertical="top" wrapText="1"/>
    </xf>
    <xf numFmtId="0" fontId="13" fillId="0" borderId="19" xfId="0" applyFont="1" applyBorder="1" applyAlignment="1">
      <alignment vertical="top" wrapText="1"/>
    </xf>
    <xf numFmtId="0" fontId="13" fillId="0" borderId="21" xfId="0" applyFont="1" applyBorder="1" applyAlignment="1">
      <alignment vertical="top" wrapText="1"/>
    </xf>
    <xf numFmtId="0" fontId="13" fillId="0" borderId="20" xfId="0" applyFont="1" applyBorder="1"/>
    <xf numFmtId="0" fontId="13" fillId="0" borderId="20" xfId="0" applyFont="1" applyBorder="1" applyAlignment="1">
      <alignment vertical="top" wrapText="1"/>
    </xf>
    <xf numFmtId="0" fontId="13" fillId="0" borderId="19" xfId="0" applyFont="1" applyBorder="1" applyAlignment="1">
      <alignment vertical="top"/>
    </xf>
    <xf numFmtId="0" fontId="13" fillId="0" borderId="47" xfId="0" applyFont="1" applyBorder="1" applyAlignment="1">
      <alignment vertical="top"/>
    </xf>
    <xf numFmtId="0" fontId="13" fillId="0" borderId="3" xfId="0" applyFont="1" applyBorder="1"/>
    <xf numFmtId="0" fontId="13" fillId="0" borderId="22" xfId="0" applyFont="1" applyBorder="1" applyAlignment="1">
      <alignment horizontal="right"/>
    </xf>
    <xf numFmtId="0" fontId="13" fillId="0" borderId="0" xfId="0" applyFont="1" applyFill="1" applyBorder="1" applyAlignment="1">
      <alignment horizontal="right"/>
    </xf>
    <xf numFmtId="0" fontId="13" fillId="0" borderId="13" xfId="0" applyFont="1" applyBorder="1" applyAlignment="1">
      <alignment horizontal="right"/>
    </xf>
    <xf numFmtId="0" fontId="13" fillId="0" borderId="14" xfId="0" applyFont="1" applyBorder="1"/>
    <xf numFmtId="0" fontId="13" fillId="0" borderId="14" xfId="0" applyFont="1" applyBorder="1" applyAlignment="1">
      <alignment horizontal="right"/>
    </xf>
    <xf numFmtId="0" fontId="5" fillId="0" borderId="48" xfId="0" applyFont="1" applyFill="1" applyBorder="1" applyAlignment="1" applyProtection="1">
      <alignment horizontal="left" vertical="center"/>
    </xf>
    <xf numFmtId="0" fontId="5" fillId="0" borderId="49" xfId="0" applyFont="1" applyFill="1" applyBorder="1" applyAlignment="1" applyProtection="1">
      <alignment horizontal="left" vertical="center"/>
    </xf>
    <xf numFmtId="0" fontId="62" fillId="0" borderId="50" xfId="0" applyFont="1" applyBorder="1" applyAlignment="1" applyProtection="1">
      <alignment vertical="center"/>
    </xf>
    <xf numFmtId="49" fontId="8" fillId="2" borderId="47" xfId="0" applyNumberFormat="1" applyFont="1" applyFill="1" applyBorder="1" applyAlignment="1" applyProtection="1">
      <alignment vertical="center"/>
      <protection locked="0"/>
    </xf>
    <xf numFmtId="0" fontId="5" fillId="0" borderId="2" xfId="0" applyFont="1" applyBorder="1" applyAlignment="1" applyProtection="1">
      <alignment horizontal="left" vertical="center" wrapText="1"/>
    </xf>
    <xf numFmtId="49" fontId="50" fillId="0" borderId="2" xfId="0" applyNumberFormat="1" applyFont="1" applyBorder="1" applyAlignment="1" applyProtection="1">
      <alignment horizontal="left" vertical="center" wrapText="1"/>
    </xf>
    <xf numFmtId="0" fontId="63" fillId="0" borderId="40" xfId="0" applyNumberFormat="1" applyFont="1" applyFill="1" applyBorder="1" applyAlignment="1" applyProtection="1">
      <alignment horizontal="left" vertical="center"/>
    </xf>
    <xf numFmtId="1" fontId="63" fillId="0" borderId="40" xfId="0" applyNumberFormat="1" applyFont="1" applyFill="1" applyBorder="1" applyAlignment="1" applyProtection="1">
      <alignment horizontal="center" vertical="center"/>
    </xf>
    <xf numFmtId="0" fontId="8" fillId="0" borderId="8"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vertical="center"/>
    </xf>
    <xf numFmtId="0" fontId="8" fillId="0" borderId="0"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0" xfId="0" applyFont="1" applyBorder="1" applyAlignment="1" applyProtection="1">
      <alignment horizontal="right" vertical="center"/>
    </xf>
    <xf numFmtId="0" fontId="5" fillId="0" borderId="0" xfId="0" applyFont="1" applyAlignment="1">
      <alignment wrapText="1"/>
    </xf>
    <xf numFmtId="0" fontId="0" fillId="0" borderId="10" xfId="0" applyFill="1" applyBorder="1" applyAlignment="1" applyProtection="1">
      <alignment vertical="center"/>
      <protection locked="0"/>
    </xf>
    <xf numFmtId="49" fontId="36" fillId="0" borderId="0" xfId="0" applyNumberFormat="1" applyFont="1" applyBorder="1" applyAlignment="1" applyProtection="1">
      <alignment horizontal="left" vertical="center"/>
    </xf>
    <xf numFmtId="0" fontId="17" fillId="0" borderId="0" xfId="0" applyFont="1" applyBorder="1" applyAlignment="1" applyProtection="1">
      <alignment vertical="center"/>
    </xf>
    <xf numFmtId="0" fontId="15" fillId="0" borderId="13" xfId="0" applyFont="1" applyFill="1" applyBorder="1" applyAlignment="1" applyProtection="1">
      <alignment horizontal="right" vertical="center" wrapText="1"/>
    </xf>
    <xf numFmtId="0" fontId="15" fillId="0" borderId="0" xfId="0" applyFont="1" applyFill="1" applyBorder="1" applyAlignment="1" applyProtection="1">
      <alignment horizontal="right" vertical="center" wrapText="1"/>
    </xf>
    <xf numFmtId="0" fontId="65" fillId="0" borderId="2" xfId="0" applyFont="1" applyFill="1" applyBorder="1" applyAlignment="1" applyProtection="1">
      <alignment horizontal="right" vertical="center"/>
    </xf>
    <xf numFmtId="171" fontId="5" fillId="2" borderId="51" xfId="0" applyNumberFormat="1" applyFont="1" applyFill="1" applyBorder="1" applyAlignment="1" applyProtection="1">
      <alignment vertical="center"/>
      <protection locked="0"/>
    </xf>
    <xf numFmtId="0" fontId="0" fillId="0" borderId="24" xfId="0" applyBorder="1" applyAlignment="1">
      <alignment vertical="center"/>
    </xf>
    <xf numFmtId="0" fontId="35"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55" fillId="0" borderId="8" xfId="0" applyFont="1" applyBorder="1" applyAlignment="1" applyProtection="1">
      <alignment vertical="center"/>
    </xf>
    <xf numFmtId="0" fontId="8" fillId="0" borderId="35" xfId="0" applyFont="1" applyFill="1" applyBorder="1" applyAlignment="1" applyProtection="1">
      <alignment vertical="center"/>
    </xf>
    <xf numFmtId="0" fontId="30" fillId="2" borderId="4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176" fontId="17" fillId="2" borderId="9" xfId="0" applyNumberFormat="1" applyFont="1" applyFill="1" applyBorder="1" applyAlignment="1" applyProtection="1">
      <alignment horizontal="center" vertical="center"/>
      <protection locked="0"/>
    </xf>
    <xf numFmtId="0" fontId="17" fillId="2" borderId="47" xfId="0" applyFont="1" applyFill="1" applyBorder="1" applyAlignment="1" applyProtection="1">
      <alignment horizontal="center" vertical="center"/>
      <protection locked="0"/>
    </xf>
    <xf numFmtId="49" fontId="17" fillId="2" borderId="47" xfId="0" applyNumberFormat="1" applyFont="1" applyFill="1" applyBorder="1" applyAlignment="1" applyProtection="1">
      <alignment horizontal="center" vertical="center"/>
      <protection locked="0"/>
    </xf>
    <xf numFmtId="49" fontId="17" fillId="2" borderId="9" xfId="0" applyNumberFormat="1" applyFont="1" applyFill="1" applyBorder="1" applyAlignment="1" applyProtection="1">
      <alignment horizontal="center" vertical="center"/>
      <protection locked="0"/>
    </xf>
    <xf numFmtId="176" fontId="17" fillId="2" borderId="47" xfId="0" applyNumberFormat="1" applyFont="1" applyFill="1" applyBorder="1" applyAlignment="1" applyProtection="1">
      <alignment horizontal="center" vertical="center"/>
      <protection locked="0"/>
    </xf>
    <xf numFmtId="1" fontId="30" fillId="2" borderId="47" xfId="0" applyNumberFormat="1"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56" fillId="0" borderId="52" xfId="0" applyFont="1" applyFill="1" applyBorder="1" applyAlignment="1" applyProtection="1">
      <alignment horizontal="center" vertical="center" wrapText="1"/>
    </xf>
    <xf numFmtId="0" fontId="15" fillId="0" borderId="0" xfId="0" applyFont="1" applyBorder="1" applyAlignment="1">
      <alignment horizontal="left" vertical="center"/>
    </xf>
    <xf numFmtId="0" fontId="21" fillId="0" borderId="0" xfId="0" applyFont="1" applyBorder="1" applyProtection="1">
      <protection locked="0"/>
    </xf>
    <xf numFmtId="0" fontId="7" fillId="0" borderId="0" xfId="0" applyFont="1" applyFill="1" applyBorder="1" applyAlignment="1" applyProtection="1">
      <alignment horizontal="center" vertical="center"/>
    </xf>
    <xf numFmtId="0" fontId="6" fillId="0" borderId="31" xfId="0" applyFont="1" applyFill="1" applyBorder="1" applyAlignment="1" applyProtection="1">
      <alignment horizontal="right" vertical="center"/>
    </xf>
    <xf numFmtId="167" fontId="6" fillId="0" borderId="31" xfId="0" applyNumberFormat="1" applyFont="1" applyFill="1" applyBorder="1" applyAlignment="1" applyProtection="1">
      <alignment horizontal="center" vertical="center"/>
    </xf>
    <xf numFmtId="0" fontId="14" fillId="0" borderId="2" xfId="0" applyFont="1" applyBorder="1"/>
    <xf numFmtId="0" fontId="17" fillId="0" borderId="10" xfId="0" applyFont="1" applyBorder="1" applyAlignment="1">
      <alignmen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21" fillId="2" borderId="39" xfId="0" applyFont="1" applyFill="1" applyBorder="1" applyAlignment="1" applyProtection="1">
      <alignment vertical="center"/>
      <protection locked="0"/>
    </xf>
    <xf numFmtId="0" fontId="21" fillId="2" borderId="5" xfId="0" applyFont="1" applyFill="1" applyBorder="1" applyAlignment="1" applyProtection="1">
      <alignment vertical="center"/>
      <protection locked="0"/>
    </xf>
    <xf numFmtId="0" fontId="21" fillId="2" borderId="9" xfId="0" applyFont="1" applyFill="1" applyBorder="1" applyAlignment="1" applyProtection="1">
      <alignment vertical="center"/>
      <protection locked="0"/>
    </xf>
    <xf numFmtId="0" fontId="8" fillId="0" borderId="20" xfId="0" applyFont="1" applyBorder="1" applyAlignment="1">
      <alignment horizontal="right" vertical="center"/>
    </xf>
    <xf numFmtId="0" fontId="8" fillId="0" borderId="0" xfId="0" applyFont="1" applyBorder="1" applyAlignment="1">
      <alignment horizontal="right" vertical="center"/>
    </xf>
    <xf numFmtId="0" fontId="21" fillId="2" borderId="37" xfId="0" applyFont="1" applyFill="1" applyBorder="1" applyAlignment="1" applyProtection="1">
      <alignment vertical="center"/>
      <protection locked="0"/>
    </xf>
    <xf numFmtId="0" fontId="17" fillId="0" borderId="19" xfId="0" applyFont="1" applyBorder="1" applyAlignment="1">
      <alignment horizontal="left" vertical="center"/>
    </xf>
    <xf numFmtId="14" fontId="21" fillId="2" borderId="37" xfId="0" applyNumberFormat="1" applyFont="1" applyFill="1" applyBorder="1" applyAlignment="1" applyProtection="1">
      <alignment vertical="center"/>
      <protection locked="0"/>
    </xf>
    <xf numFmtId="0" fontId="8" fillId="0" borderId="8" xfId="0" applyFont="1" applyBorder="1" applyAlignment="1">
      <alignment horizontal="right" vertical="center"/>
    </xf>
    <xf numFmtId="0" fontId="8" fillId="0" borderId="16" xfId="0" applyFont="1" applyBorder="1" applyAlignment="1">
      <alignment horizontal="right" vertical="center"/>
    </xf>
    <xf numFmtId="0" fontId="8" fillId="0" borderId="2" xfId="0" applyFont="1" applyBorder="1" applyAlignment="1">
      <alignment horizontal="right" vertical="center"/>
    </xf>
    <xf numFmtId="0" fontId="17" fillId="0" borderId="6" xfId="0" applyFont="1" applyBorder="1" applyAlignment="1">
      <alignment horizontal="left" vertical="center"/>
    </xf>
    <xf numFmtId="49" fontId="50" fillId="0" borderId="7" xfId="0" applyNumberFormat="1" applyFont="1" applyBorder="1" applyAlignment="1">
      <alignment vertical="center"/>
    </xf>
    <xf numFmtId="0" fontId="72" fillId="0" borderId="8" xfId="0" applyFont="1" applyBorder="1" applyAlignment="1">
      <alignment vertical="center"/>
    </xf>
    <xf numFmtId="1" fontId="13" fillId="0" borderId="0" xfId="0" applyNumberFormat="1" applyFont="1" applyBorder="1" applyAlignment="1">
      <alignment horizontal="left" vertical="center"/>
    </xf>
    <xf numFmtId="0" fontId="14" fillId="0" borderId="0" xfId="0" applyFont="1" applyBorder="1" applyAlignment="1">
      <alignment vertical="center"/>
    </xf>
    <xf numFmtId="0" fontId="13" fillId="0" borderId="24" xfId="0" applyFont="1" applyBorder="1" applyAlignment="1">
      <alignment horizontal="right" vertical="center"/>
    </xf>
    <xf numFmtId="1" fontId="13" fillId="0" borderId="24" xfId="0" applyNumberFormat="1" applyFont="1" applyBorder="1" applyAlignment="1">
      <alignment horizontal="left" vertical="center"/>
    </xf>
    <xf numFmtId="0" fontId="13" fillId="0" borderId="24" xfId="0" applyFont="1" applyBorder="1" applyAlignment="1">
      <alignment vertical="center"/>
    </xf>
    <xf numFmtId="0" fontId="13" fillId="0" borderId="11" xfId="0" applyFont="1" applyBorder="1" applyAlignment="1">
      <alignment vertical="center"/>
    </xf>
    <xf numFmtId="0" fontId="13" fillId="0" borderId="47" xfId="0" applyFont="1" applyBorder="1" applyAlignment="1">
      <alignment vertical="center" wrapText="1"/>
    </xf>
    <xf numFmtId="0" fontId="13" fillId="0" borderId="20" xfId="0" applyFont="1" applyBorder="1" applyAlignment="1">
      <alignment vertical="center"/>
    </xf>
    <xf numFmtId="0" fontId="13" fillId="0" borderId="21" xfId="0" applyFont="1" applyBorder="1" applyAlignment="1">
      <alignment vertical="center"/>
    </xf>
    <xf numFmtId="0" fontId="13" fillId="0" borderId="0" xfId="0" applyFont="1" applyBorder="1" applyAlignment="1">
      <alignment horizontal="right" vertical="center"/>
    </xf>
    <xf numFmtId="0" fontId="13" fillId="0" borderId="41" xfId="0" applyFont="1" applyBorder="1" applyAlignment="1">
      <alignment horizontal="right" vertical="center"/>
    </xf>
    <xf numFmtId="0" fontId="13" fillId="0" borderId="41" xfId="0" applyFont="1" applyBorder="1" applyAlignment="1">
      <alignment vertical="center"/>
    </xf>
    <xf numFmtId="0" fontId="13" fillId="0" borderId="19" xfId="0" applyFont="1" applyBorder="1" applyAlignment="1">
      <alignment vertical="center"/>
    </xf>
    <xf numFmtId="0" fontId="13" fillId="0" borderId="19" xfId="0" applyFont="1" applyBorder="1" applyAlignment="1">
      <alignment vertical="center" wrapText="1"/>
    </xf>
    <xf numFmtId="0" fontId="13" fillId="0" borderId="47" xfId="0" applyFont="1" applyBorder="1" applyAlignment="1">
      <alignment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vertical="center"/>
    </xf>
    <xf numFmtId="0" fontId="13" fillId="0" borderId="2" xfId="0" applyFont="1" applyBorder="1" applyAlignment="1">
      <alignment vertical="center"/>
    </xf>
    <xf numFmtId="0" fontId="13" fillId="0" borderId="29" xfId="0" applyFont="1" applyBorder="1" applyAlignment="1">
      <alignment vertical="center"/>
    </xf>
    <xf numFmtId="0" fontId="13" fillId="0" borderId="20" xfId="0" applyFont="1" applyBorder="1" applyAlignment="1">
      <alignment horizontal="left" vertical="center"/>
    </xf>
    <xf numFmtId="0" fontId="72" fillId="0" borderId="8"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5" fillId="0" borderId="8" xfId="0" applyFont="1" applyBorder="1" applyAlignment="1">
      <alignment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0" xfId="0" applyFont="1" applyBorder="1" applyAlignment="1">
      <alignment horizontal="right" vertical="center"/>
    </xf>
    <xf numFmtId="0" fontId="5" fillId="0" borderId="0" xfId="0" applyFont="1" applyBorder="1" applyAlignment="1">
      <alignment vertical="center"/>
    </xf>
    <xf numFmtId="49" fontId="36" fillId="0" borderId="7" xfId="0" applyNumberFormat="1" applyFont="1" applyBorder="1" applyAlignment="1">
      <alignment vertical="center"/>
    </xf>
    <xf numFmtId="0" fontId="15" fillId="0" borderId="8" xfId="0" applyFont="1" applyBorder="1" applyAlignment="1">
      <alignment horizontal="right" vertical="center"/>
    </xf>
    <xf numFmtId="0" fontId="17" fillId="0" borderId="8" xfId="0" applyFont="1" applyBorder="1" applyAlignment="1">
      <alignment horizontal="right" vertical="center"/>
    </xf>
    <xf numFmtId="14" fontId="15" fillId="2" borderId="47" xfId="0" applyNumberFormat="1" applyFont="1" applyFill="1" applyBorder="1" applyAlignment="1" applyProtection="1">
      <alignment vertical="center"/>
      <protection locked="0"/>
    </xf>
    <xf numFmtId="0" fontId="17" fillId="0" borderId="0" xfId="0" applyFont="1" applyBorder="1" applyAlignment="1">
      <alignment horizontal="right" vertical="center"/>
    </xf>
    <xf numFmtId="0" fontId="15" fillId="2" borderId="47" xfId="0" applyFont="1" applyFill="1" applyBorder="1" applyAlignment="1" applyProtection="1">
      <alignment vertical="center"/>
      <protection locked="0"/>
    </xf>
    <xf numFmtId="0" fontId="15" fillId="0" borderId="3" xfId="0" applyFont="1" applyBorder="1" applyAlignment="1">
      <alignment vertical="center"/>
    </xf>
    <xf numFmtId="0" fontId="15" fillId="0" borderId="2" xfId="0" applyFont="1" applyBorder="1" applyAlignment="1">
      <alignment vertical="center"/>
    </xf>
    <xf numFmtId="0" fontId="15" fillId="0" borderId="29" xfId="0" applyFont="1" applyBorder="1" applyAlignment="1">
      <alignment vertical="center"/>
    </xf>
    <xf numFmtId="0" fontId="44" fillId="0" borderId="19" xfId="0" applyFont="1" applyBorder="1" applyAlignment="1">
      <alignment vertical="center"/>
    </xf>
    <xf numFmtId="0" fontId="15" fillId="0" borderId="20" xfId="0" applyFont="1" applyBorder="1" applyAlignment="1">
      <alignment vertical="center"/>
    </xf>
    <xf numFmtId="171" fontId="15" fillId="0" borderId="21" xfId="0" applyNumberFormat="1" applyFont="1" applyBorder="1" applyAlignment="1">
      <alignment vertical="center"/>
    </xf>
    <xf numFmtId="0" fontId="15" fillId="0" borderId="9" xfId="0" applyFont="1" applyBorder="1" applyAlignment="1">
      <alignment vertical="center"/>
    </xf>
    <xf numFmtId="0" fontId="15" fillId="0" borderId="19" xfId="0" applyFont="1" applyBorder="1" applyAlignment="1">
      <alignment vertical="center"/>
    </xf>
    <xf numFmtId="0" fontId="15" fillId="0" borderId="9" xfId="0" applyFont="1" applyBorder="1" applyAlignment="1">
      <alignment vertical="center" wrapText="1"/>
    </xf>
    <xf numFmtId="14" fontId="23" fillId="5" borderId="37" xfId="0" applyNumberFormat="1" applyFont="1" applyFill="1" applyBorder="1" applyAlignment="1" applyProtection="1">
      <alignment vertical="center"/>
      <protection locked="0"/>
    </xf>
    <xf numFmtId="0" fontId="23" fillId="5" borderId="53" xfId="0" applyFont="1" applyFill="1" applyBorder="1" applyAlignment="1" applyProtection="1">
      <alignment vertical="center"/>
      <protection locked="0"/>
    </xf>
    <xf numFmtId="0" fontId="23" fillId="5" borderId="37" xfId="0" applyFont="1" applyFill="1" applyBorder="1" applyAlignment="1" applyProtection="1">
      <alignment vertical="center"/>
      <protection locked="0"/>
    </xf>
    <xf numFmtId="14" fontId="23" fillId="5" borderId="5" xfId="0" applyNumberFormat="1" applyFont="1" applyFill="1" applyBorder="1" applyAlignment="1" applyProtection="1">
      <alignment vertical="center"/>
      <protection locked="0"/>
    </xf>
    <xf numFmtId="0" fontId="23" fillId="5" borderId="38" xfId="0" applyFont="1" applyFill="1" applyBorder="1" applyAlignment="1" applyProtection="1">
      <alignment vertical="center"/>
      <protection locked="0"/>
    </xf>
    <xf numFmtId="0" fontId="23" fillId="5" borderId="5" xfId="0" applyFont="1" applyFill="1" applyBorder="1" applyAlignment="1" applyProtection="1">
      <alignment vertical="center"/>
      <protection locked="0"/>
    </xf>
    <xf numFmtId="0" fontId="23" fillId="5" borderId="43" xfId="0" applyFont="1" applyFill="1" applyBorder="1" applyAlignment="1" applyProtection="1">
      <alignment vertical="center"/>
      <protection locked="0"/>
    </xf>
    <xf numFmtId="0" fontId="23" fillId="5" borderId="54" xfId="0" applyFont="1" applyFill="1" applyBorder="1" applyAlignment="1" applyProtection="1">
      <alignment vertical="center"/>
      <protection locked="0"/>
    </xf>
    <xf numFmtId="0" fontId="23" fillId="5" borderId="51" xfId="0" applyFont="1" applyFill="1" applyBorder="1" applyAlignment="1" applyProtection="1">
      <alignment vertical="center"/>
      <protection locked="0"/>
    </xf>
    <xf numFmtId="0" fontId="23" fillId="5" borderId="55" xfId="0" applyFont="1" applyFill="1" applyBorder="1" applyAlignment="1" applyProtection="1">
      <alignment vertical="center"/>
      <protection locked="0"/>
    </xf>
    <xf numFmtId="0" fontId="17" fillId="0" borderId="22" xfId="0" applyFont="1" applyBorder="1" applyAlignment="1">
      <alignment horizontal="right" vertical="center"/>
    </xf>
    <xf numFmtId="0" fontId="17" fillId="0" borderId="16" xfId="0" applyFont="1" applyBorder="1" applyAlignment="1">
      <alignment horizontal="right"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17" fillId="0" borderId="15" xfId="0" applyFont="1" applyBorder="1" applyAlignment="1">
      <alignment horizontal="right" vertical="center"/>
    </xf>
    <xf numFmtId="0" fontId="15" fillId="0" borderId="0" xfId="0" applyFont="1" applyAlignment="1">
      <alignment vertical="center"/>
    </xf>
    <xf numFmtId="0" fontId="17" fillId="0" borderId="9" xfId="0" applyFont="1" applyBorder="1" applyAlignment="1">
      <alignment vertical="center"/>
    </xf>
    <xf numFmtId="0" fontId="17" fillId="0" borderId="19" xfId="0" applyFont="1" applyBorder="1" applyAlignment="1">
      <alignment vertical="center"/>
    </xf>
    <xf numFmtId="0" fontId="17" fillId="0" borderId="9" xfId="0" applyFont="1" applyBorder="1" applyAlignment="1">
      <alignment vertical="center" wrapText="1"/>
    </xf>
    <xf numFmtId="0" fontId="23" fillId="5" borderId="56" xfId="0" applyFont="1" applyFill="1" applyBorder="1" applyAlignment="1" applyProtection="1">
      <alignment vertical="center"/>
      <protection locked="0"/>
    </xf>
    <xf numFmtId="0" fontId="23" fillId="5" borderId="57" xfId="0" applyFont="1" applyFill="1" applyBorder="1" applyAlignment="1" applyProtection="1">
      <alignment vertical="center"/>
      <protection locked="0"/>
    </xf>
    <xf numFmtId="0" fontId="32" fillId="0" borderId="8" xfId="0" applyFont="1" applyBorder="1" applyAlignment="1">
      <alignment vertical="center"/>
    </xf>
    <xf numFmtId="0" fontId="32" fillId="0" borderId="8" xfId="0" applyFont="1" applyBorder="1"/>
    <xf numFmtId="0" fontId="73" fillId="0" borderId="0" xfId="0" applyFont="1" applyBorder="1" applyAlignment="1">
      <alignment horizontal="left" vertical="center"/>
    </xf>
    <xf numFmtId="0" fontId="68" fillId="0" borderId="27" xfId="0" applyFont="1" applyBorder="1" applyAlignment="1" applyProtection="1">
      <alignment horizontal="left" vertical="center"/>
    </xf>
    <xf numFmtId="0" fontId="69" fillId="0" borderId="24" xfId="0" applyFont="1" applyBorder="1" applyAlignment="1" applyProtection="1">
      <alignment horizontal="center" vertical="center"/>
    </xf>
    <xf numFmtId="0" fontId="19" fillId="0" borderId="24" xfId="0" applyFont="1" applyBorder="1" applyAlignment="1">
      <alignment horizontal="center" vertical="center"/>
    </xf>
    <xf numFmtId="0" fontId="71" fillId="0" borderId="24" xfId="0" applyFont="1" applyBorder="1" applyAlignment="1">
      <alignment horizontal="left" vertical="center"/>
    </xf>
    <xf numFmtId="0" fontId="19" fillId="0" borderId="58" xfId="0" applyFont="1" applyBorder="1" applyAlignment="1">
      <alignment horizontal="center" vertical="center"/>
    </xf>
    <xf numFmtId="1" fontId="52" fillId="0" borderId="0" xfId="0" applyNumberFormat="1" applyFont="1" applyBorder="1" applyAlignment="1">
      <alignment horizontal="left" vertical="center"/>
    </xf>
    <xf numFmtId="0" fontId="36" fillId="0" borderId="0" xfId="0" applyFont="1" applyBorder="1" applyAlignment="1">
      <alignment vertical="center"/>
    </xf>
    <xf numFmtId="0" fontId="58" fillId="0" borderId="47" xfId="0" applyNumberFormat="1" applyFont="1" applyFill="1" applyBorder="1" applyAlignment="1" applyProtection="1">
      <alignment horizontal="center" vertical="center"/>
    </xf>
    <xf numFmtId="0" fontId="5" fillId="0" borderId="7" xfId="0" applyFont="1" applyBorder="1" applyAlignment="1">
      <alignment vertical="center"/>
    </xf>
    <xf numFmtId="0" fontId="19" fillId="0" borderId="8" xfId="0" applyFont="1" applyBorder="1" applyAlignment="1">
      <alignment vertical="center"/>
    </xf>
    <xf numFmtId="0" fontId="19" fillId="0" borderId="0" xfId="0" applyFont="1" applyBorder="1" applyAlignment="1">
      <alignment vertical="center"/>
    </xf>
    <xf numFmtId="0" fontId="5" fillId="0" borderId="0" xfId="0" applyFont="1" applyFill="1" applyBorder="1" applyAlignment="1">
      <alignment vertical="center"/>
    </xf>
    <xf numFmtId="49" fontId="5" fillId="0" borderId="7" xfId="0" applyNumberFormat="1" applyFont="1" applyBorder="1" applyAlignment="1" applyProtection="1">
      <alignment vertical="center"/>
      <protection locked="0"/>
    </xf>
    <xf numFmtId="0" fontId="8" fillId="0" borderId="59" xfId="0" applyFont="1" applyBorder="1" applyAlignment="1" applyProtection="1">
      <alignment horizontal="center" vertical="center" wrapText="1"/>
    </xf>
    <xf numFmtId="0" fontId="8" fillId="0" borderId="60" xfId="0" applyFont="1" applyBorder="1" applyAlignment="1" applyProtection="1">
      <alignment horizontal="center" vertical="center" wrapText="1"/>
    </xf>
    <xf numFmtId="49" fontId="8" fillId="0" borderId="61" xfId="0" applyNumberFormat="1" applyFont="1" applyFill="1" applyBorder="1" applyAlignment="1" applyProtection="1">
      <alignment horizontal="center" vertical="center"/>
    </xf>
    <xf numFmtId="49" fontId="8" fillId="0" borderId="62" xfId="0" applyNumberFormat="1" applyFont="1" applyFill="1" applyBorder="1" applyAlignment="1" applyProtection="1">
      <alignment horizontal="center" vertical="center" wrapText="1"/>
    </xf>
    <xf numFmtId="49" fontId="8" fillId="0" borderId="63" xfId="0" applyNumberFormat="1" applyFont="1" applyBorder="1" applyAlignment="1" applyProtection="1">
      <alignment horizontal="center" vertical="center"/>
    </xf>
    <xf numFmtId="49" fontId="8" fillId="0" borderId="61" xfId="0" applyNumberFormat="1" applyFont="1" applyBorder="1" applyAlignment="1" applyProtection="1">
      <alignment horizontal="center" vertical="center"/>
    </xf>
    <xf numFmtId="0" fontId="13" fillId="0" borderId="64" xfId="0" applyFont="1" applyBorder="1" applyAlignment="1" applyProtection="1">
      <alignment vertical="center"/>
    </xf>
    <xf numFmtId="49" fontId="8" fillId="0" borderId="59" xfId="0" applyNumberFormat="1" applyFont="1" applyBorder="1" applyAlignment="1" applyProtection="1">
      <alignment vertical="center"/>
    </xf>
    <xf numFmtId="0" fontId="13" fillId="0" borderId="27" xfId="0" applyFont="1" applyBorder="1" applyAlignment="1">
      <alignment horizontal="right" vertical="center"/>
    </xf>
    <xf numFmtId="0" fontId="13" fillId="0" borderId="58" xfId="0" applyFont="1" applyBorder="1" applyAlignment="1">
      <alignment vertical="center"/>
    </xf>
    <xf numFmtId="0" fontId="13" fillId="0" borderId="65" xfId="0" applyFont="1" applyBorder="1" applyAlignment="1">
      <alignment vertical="center"/>
    </xf>
    <xf numFmtId="0" fontId="13" fillId="0" borderId="63" xfId="0" applyFont="1" applyBorder="1" applyAlignment="1">
      <alignment vertical="center" wrapText="1"/>
    </xf>
    <xf numFmtId="0" fontId="13" fillId="0" borderId="66" xfId="0" applyFont="1" applyBorder="1" applyAlignment="1">
      <alignment vertical="center" wrapText="1"/>
    </xf>
    <xf numFmtId="14" fontId="21" fillId="2" borderId="67" xfId="0" applyNumberFormat="1" applyFont="1" applyFill="1" applyBorder="1" applyAlignment="1" applyProtection="1">
      <alignment vertical="center"/>
      <protection locked="0"/>
    </xf>
    <xf numFmtId="0" fontId="21" fillId="2" borderId="68" xfId="0" applyFont="1" applyFill="1" applyBorder="1" applyAlignment="1" applyProtection="1">
      <alignment vertical="center"/>
      <protection locked="0"/>
    </xf>
    <xf numFmtId="0" fontId="21" fillId="2" borderId="61" xfId="0" applyFont="1" applyFill="1" applyBorder="1" applyAlignment="1" applyProtection="1">
      <alignment vertical="center"/>
      <protection locked="0"/>
    </xf>
    <xf numFmtId="0" fontId="8" fillId="0" borderId="69" xfId="0" applyFont="1" applyBorder="1" applyAlignment="1">
      <alignment horizontal="right" vertical="center"/>
    </xf>
    <xf numFmtId="0" fontId="13" fillId="0" borderId="8" xfId="0" applyFont="1" applyBorder="1" applyAlignment="1">
      <alignment vertical="center"/>
    </xf>
    <xf numFmtId="0" fontId="17" fillId="0" borderId="35" xfId="0" applyFont="1" applyBorder="1" applyAlignment="1">
      <alignment vertical="center"/>
    </xf>
    <xf numFmtId="0" fontId="13" fillId="0" borderId="63" xfId="0" applyFont="1" applyBorder="1" applyAlignment="1">
      <alignment vertical="center"/>
    </xf>
    <xf numFmtId="0" fontId="8" fillId="0" borderId="70" xfId="0" applyFont="1" applyBorder="1" applyAlignment="1">
      <alignment horizontal="right" vertical="center"/>
    </xf>
    <xf numFmtId="0" fontId="8" fillId="0" borderId="71" xfId="0" applyFont="1" applyBorder="1" applyAlignment="1">
      <alignment horizontal="right" vertical="center"/>
    </xf>
    <xf numFmtId="0" fontId="8" fillId="0" borderId="72" xfId="0" applyFont="1" applyBorder="1" applyAlignment="1">
      <alignment horizontal="right" vertical="center"/>
    </xf>
    <xf numFmtId="171" fontId="5" fillId="0" borderId="75" xfId="1" applyNumberFormat="1" applyFont="1" applyBorder="1" applyAlignment="1">
      <alignment vertical="center"/>
    </xf>
    <xf numFmtId="171" fontId="13" fillId="0" borderId="7" xfId="0" applyNumberFormat="1" applyFont="1" applyBorder="1" applyAlignment="1">
      <alignment vertical="center"/>
    </xf>
    <xf numFmtId="171" fontId="13" fillId="0" borderId="76" xfId="0" applyNumberFormat="1" applyFont="1" applyBorder="1" applyAlignment="1">
      <alignment vertical="center"/>
    </xf>
    <xf numFmtId="171" fontId="13" fillId="0" borderId="66" xfId="0" applyNumberFormat="1" applyFont="1" applyBorder="1" applyAlignment="1">
      <alignment vertical="center" wrapText="1"/>
    </xf>
    <xf numFmtId="171" fontId="8" fillId="0" borderId="7" xfId="0" applyNumberFormat="1" applyFont="1" applyBorder="1" applyAlignment="1">
      <alignment horizontal="right" vertical="center"/>
    </xf>
    <xf numFmtId="171" fontId="13" fillId="0" borderId="65" xfId="0" applyNumberFormat="1" applyFont="1" applyBorder="1" applyAlignment="1">
      <alignment vertical="center"/>
    </xf>
    <xf numFmtId="171" fontId="5" fillId="0" borderId="77" xfId="1" applyNumberFormat="1" applyFont="1" applyBorder="1" applyAlignment="1">
      <alignment vertical="center"/>
    </xf>
    <xf numFmtId="171" fontId="5" fillId="0" borderId="0" xfId="1" applyNumberFormat="1" applyFont="1" applyBorder="1" applyAlignment="1">
      <alignment vertical="center"/>
    </xf>
    <xf numFmtId="171" fontId="13" fillId="0" borderId="12" xfId="0" applyNumberFormat="1" applyFont="1" applyBorder="1" applyAlignment="1">
      <alignment vertical="center"/>
    </xf>
    <xf numFmtId="171" fontId="13" fillId="0" borderId="47" xfId="0" applyNumberFormat="1" applyFont="1" applyBorder="1" applyAlignment="1">
      <alignment vertical="center" wrapText="1"/>
    </xf>
    <xf numFmtId="171" fontId="13" fillId="0" borderId="21" xfId="0" applyNumberFormat="1" applyFont="1" applyBorder="1" applyAlignment="1">
      <alignment horizontal="left" vertical="center"/>
    </xf>
    <xf numFmtId="171" fontId="13" fillId="0" borderId="0" xfId="0" applyNumberFormat="1" applyFont="1" applyAlignment="1">
      <alignment vertical="center"/>
    </xf>
    <xf numFmtId="171" fontId="15" fillId="0" borderId="9" xfId="1" applyNumberFormat="1" applyFont="1" applyBorder="1" applyAlignment="1">
      <alignment vertical="center"/>
    </xf>
    <xf numFmtId="171" fontId="15" fillId="0" borderId="0" xfId="0" applyNumberFormat="1" applyFont="1" applyBorder="1" applyAlignment="1">
      <alignment vertical="center"/>
    </xf>
    <xf numFmtId="171" fontId="15" fillId="0" borderId="0" xfId="0" applyNumberFormat="1" applyFont="1" applyAlignment="1">
      <alignment vertical="center"/>
    </xf>
    <xf numFmtId="171" fontId="25" fillId="0" borderId="37" xfId="1" applyNumberFormat="1" applyFont="1" applyBorder="1" applyAlignment="1" applyProtection="1">
      <alignment vertical="center"/>
    </xf>
    <xf numFmtId="171" fontId="24" fillId="0" borderId="0" xfId="1" applyNumberFormat="1" applyFont="1" applyBorder="1"/>
    <xf numFmtId="171" fontId="16" fillId="0" borderId="0" xfId="0" applyNumberFormat="1" applyFont="1" applyBorder="1"/>
    <xf numFmtId="171" fontId="13" fillId="0" borderId="0" xfId="0" applyNumberFormat="1" applyFont="1"/>
    <xf numFmtId="171" fontId="13" fillId="0" borderId="21" xfId="0" applyNumberFormat="1" applyFont="1" applyBorder="1"/>
    <xf numFmtId="171" fontId="13" fillId="0" borderId="47" xfId="0" applyNumberFormat="1" applyFont="1" applyBorder="1" applyAlignment="1">
      <alignment vertical="top" wrapText="1"/>
    </xf>
    <xf numFmtId="171" fontId="8" fillId="0" borderId="0" xfId="0" applyNumberFormat="1" applyFont="1" applyBorder="1" applyAlignment="1">
      <alignment horizontal="right"/>
    </xf>
    <xf numFmtId="171" fontId="13" fillId="0" borderId="12" xfId="0" applyNumberFormat="1" applyFont="1" applyBorder="1"/>
    <xf numFmtId="171" fontId="5" fillId="0" borderId="9" xfId="1" applyNumberFormat="1" applyFont="1" applyBorder="1" applyProtection="1"/>
    <xf numFmtId="171" fontId="13" fillId="0" borderId="16" xfId="0" applyNumberFormat="1" applyFont="1" applyBorder="1"/>
    <xf numFmtId="171" fontId="13" fillId="0" borderId="15" xfId="0" applyNumberFormat="1" applyFont="1" applyBorder="1"/>
    <xf numFmtId="49" fontId="50" fillId="0" borderId="2" xfId="0" applyNumberFormat="1" applyFont="1" applyBorder="1" applyAlignment="1">
      <alignment vertical="center"/>
    </xf>
    <xf numFmtId="0" fontId="73" fillId="0" borderId="0" xfId="0" applyFont="1" applyBorder="1" applyAlignment="1">
      <alignment vertical="center"/>
    </xf>
    <xf numFmtId="0" fontId="13" fillId="0" borderId="14" xfId="0" applyFont="1" applyBorder="1" applyAlignment="1">
      <alignment vertical="center"/>
    </xf>
    <xf numFmtId="171" fontId="13" fillId="0" borderId="44" xfId="0" applyNumberFormat="1" applyFont="1" applyBorder="1" applyAlignment="1">
      <alignment vertical="center"/>
    </xf>
    <xf numFmtId="0" fontId="13" fillId="0" borderId="1" xfId="0" applyFont="1" applyBorder="1" applyAlignment="1">
      <alignment vertical="center"/>
    </xf>
    <xf numFmtId="171" fontId="13" fillId="0" borderId="86" xfId="0" applyNumberFormat="1" applyFont="1" applyBorder="1" applyAlignment="1">
      <alignment vertical="center"/>
    </xf>
    <xf numFmtId="174" fontId="5" fillId="0" borderId="0" xfId="0" applyNumberFormat="1" applyFont="1" applyFill="1" applyBorder="1" applyAlignment="1" applyProtection="1">
      <alignment vertical="center"/>
    </xf>
    <xf numFmtId="0" fontId="21" fillId="0" borderId="37" xfId="0" applyFont="1" applyFill="1" applyBorder="1" applyAlignment="1" applyProtection="1">
      <alignment vertical="center"/>
    </xf>
    <xf numFmtId="0" fontId="68" fillId="0" borderId="24" xfId="0" applyFont="1" applyBorder="1" applyAlignment="1" applyProtection="1">
      <alignment horizontal="left" vertical="center"/>
    </xf>
    <xf numFmtId="0" fontId="8" fillId="0" borderId="72" xfId="0" applyFont="1" applyBorder="1" applyAlignment="1" applyProtection="1">
      <alignment horizontal="center" vertical="center" wrapText="1"/>
    </xf>
    <xf numFmtId="49" fontId="8" fillId="0" borderId="72" xfId="0" applyNumberFormat="1" applyFont="1" applyBorder="1" applyAlignment="1" applyProtection="1">
      <alignment vertical="center"/>
    </xf>
    <xf numFmtId="49" fontId="8" fillId="0" borderId="87" xfId="0" applyNumberFormat="1" applyFont="1" applyFill="1" applyBorder="1" applyAlignment="1" applyProtection="1">
      <alignment horizontal="center" vertical="center" wrapText="1"/>
    </xf>
    <xf numFmtId="15" fontId="8" fillId="5" borderId="16" xfId="0" applyNumberFormat="1" applyFont="1" applyFill="1" applyBorder="1" applyAlignment="1" applyProtection="1">
      <alignment horizontal="center" vertical="center"/>
      <protection locked="0"/>
    </xf>
    <xf numFmtId="15" fontId="8" fillId="5" borderId="12" xfId="0" applyNumberFormat="1" applyFont="1" applyFill="1" applyBorder="1" applyAlignment="1" applyProtection="1">
      <alignment horizontal="center" vertical="center"/>
      <protection locked="0"/>
    </xf>
    <xf numFmtId="0" fontId="5" fillId="0" borderId="0" xfId="0" applyFont="1" applyAlignment="1">
      <alignment vertical="center"/>
    </xf>
    <xf numFmtId="3" fontId="5" fillId="0" borderId="47" xfId="0" applyNumberFormat="1" applyFont="1" applyBorder="1" applyAlignment="1">
      <alignment vertical="center" wrapText="1"/>
    </xf>
    <xf numFmtId="10" fontId="5" fillId="0" borderId="47" xfId="14" applyNumberFormat="1" applyFont="1" applyBorder="1" applyAlignment="1">
      <alignment horizontal="right" vertical="center" wrapText="1"/>
    </xf>
    <xf numFmtId="10" fontId="6" fillId="0" borderId="0" xfId="0" applyNumberFormat="1" applyFont="1" applyFill="1" applyBorder="1" applyAlignment="1" applyProtection="1">
      <alignment vertical="center"/>
    </xf>
    <xf numFmtId="10" fontId="6" fillId="0" borderId="47" xfId="0" applyNumberFormat="1" applyFont="1" applyFill="1" applyBorder="1" applyAlignment="1" applyProtection="1">
      <alignment vertical="center"/>
    </xf>
    <xf numFmtId="10" fontId="5" fillId="0" borderId="47" xfId="0" applyNumberFormat="1" applyFont="1" applyBorder="1" applyAlignment="1">
      <alignment vertical="center" wrapText="1"/>
    </xf>
    <xf numFmtId="1" fontId="30" fillId="2" borderId="9" xfId="0" applyNumberFormat="1" applyFont="1" applyFill="1" applyBorder="1" applyAlignment="1" applyProtection="1">
      <alignment horizontal="center" vertical="center"/>
      <protection locked="0"/>
    </xf>
    <xf numFmtId="0" fontId="21" fillId="2" borderId="47" xfId="0" applyFont="1" applyFill="1" applyBorder="1" applyAlignment="1" applyProtection="1">
      <alignment vertical="center"/>
      <protection locked="0"/>
    </xf>
    <xf numFmtId="14" fontId="21" fillId="2" borderId="47" xfId="0" applyNumberFormat="1" applyFont="1" applyFill="1" applyBorder="1" applyAlignment="1" applyProtection="1">
      <alignment vertical="center"/>
      <protection locked="0"/>
    </xf>
    <xf numFmtId="0" fontId="8" fillId="0" borderId="30" xfId="0" applyFont="1" applyBorder="1" applyAlignment="1">
      <alignment horizontal="right"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17" fillId="2" borderId="47" xfId="0" applyFont="1" applyFill="1" applyBorder="1" applyAlignment="1">
      <alignment horizontal="left" vertical="center"/>
    </xf>
    <xf numFmtId="0" fontId="17" fillId="0" borderId="8"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74" fontId="17" fillId="0" borderId="0" xfId="0" applyNumberFormat="1" applyFont="1" applyBorder="1" applyAlignment="1" applyProtection="1">
      <alignment vertical="center"/>
    </xf>
    <xf numFmtId="0" fontId="17" fillId="0" borderId="0" xfId="0" applyFont="1" applyFill="1" applyBorder="1" applyAlignment="1" applyProtection="1">
      <alignment horizontal="right" vertical="center"/>
    </xf>
    <xf numFmtId="0" fontId="21" fillId="2" borderId="79" xfId="0" applyFont="1" applyFill="1" applyBorder="1" applyAlignment="1" applyProtection="1">
      <alignment vertical="center"/>
      <protection locked="0"/>
    </xf>
    <xf numFmtId="0" fontId="21" fillId="0" borderId="88" xfId="0" applyFont="1" applyFill="1" applyBorder="1" applyAlignment="1" applyProtection="1">
      <alignment vertical="center"/>
    </xf>
    <xf numFmtId="0" fontId="21" fillId="2" borderId="88" xfId="0" applyFont="1" applyFill="1" applyBorder="1" applyAlignment="1" applyProtection="1">
      <alignment vertical="center"/>
      <protection locked="0"/>
    </xf>
    <xf numFmtId="0" fontId="44" fillId="0" borderId="69" xfId="0" applyFont="1" applyFill="1" applyBorder="1" applyAlignment="1">
      <alignment vertical="center"/>
    </xf>
    <xf numFmtId="171" fontId="15" fillId="0" borderId="89" xfId="0" applyNumberFormat="1" applyFont="1" applyBorder="1" applyAlignment="1">
      <alignment vertical="center"/>
    </xf>
    <xf numFmtId="0" fontId="17" fillId="0" borderId="61" xfId="0" applyFont="1" applyBorder="1" applyAlignment="1">
      <alignment vertical="center"/>
    </xf>
    <xf numFmtId="0" fontId="17" fillId="0" borderId="75" xfId="0" applyFont="1" applyBorder="1" applyAlignment="1">
      <alignment vertical="center" wrapText="1"/>
    </xf>
    <xf numFmtId="14" fontId="23" fillId="2" borderId="67" xfId="0" applyNumberFormat="1" applyFont="1" applyFill="1" applyBorder="1" applyAlignment="1" applyProtection="1">
      <alignment vertical="center"/>
      <protection locked="0"/>
    </xf>
    <xf numFmtId="0" fontId="23" fillId="2" borderId="53" xfId="0" applyFont="1" applyFill="1" applyBorder="1" applyAlignment="1" applyProtection="1">
      <alignment vertical="center"/>
      <protection locked="0"/>
    </xf>
    <xf numFmtId="0" fontId="23" fillId="2" borderId="37" xfId="0" applyFont="1" applyFill="1" applyBorder="1" applyAlignment="1" applyProtection="1">
      <alignment vertical="center"/>
      <protection locked="0"/>
    </xf>
    <xf numFmtId="44" fontId="15" fillId="0" borderId="73" xfId="1" applyFont="1" applyBorder="1" applyAlignment="1">
      <alignment vertical="center"/>
    </xf>
    <xf numFmtId="14" fontId="23" fillId="2" borderId="68" xfId="0" applyNumberFormat="1" applyFont="1" applyFill="1" applyBorder="1" applyAlignment="1" applyProtection="1">
      <alignment vertical="center"/>
      <protection locked="0"/>
    </xf>
    <xf numFmtId="0" fontId="23" fillId="2" borderId="38" xfId="0" applyFont="1" applyFill="1" applyBorder="1" applyAlignment="1" applyProtection="1">
      <alignment vertical="center"/>
      <protection locked="0"/>
    </xf>
    <xf numFmtId="0" fontId="23" fillId="2" borderId="5" xfId="0" applyFont="1" applyFill="1" applyBorder="1" applyAlignment="1" applyProtection="1">
      <alignment vertical="center"/>
      <protection locked="0"/>
    </xf>
    <xf numFmtId="44" fontId="15" fillId="0" borderId="74" xfId="1" applyFont="1" applyBorder="1" applyAlignment="1">
      <alignment vertical="center"/>
    </xf>
    <xf numFmtId="0" fontId="23" fillId="2" borderId="68" xfId="0" applyFont="1" applyFill="1" applyBorder="1" applyAlignment="1" applyProtection="1">
      <alignment vertical="center"/>
      <protection locked="0"/>
    </xf>
    <xf numFmtId="0" fontId="23" fillId="2" borderId="61" xfId="0" applyFont="1" applyFill="1" applyBorder="1" applyAlignment="1" applyProtection="1">
      <alignment vertical="center"/>
      <protection locked="0"/>
    </xf>
    <xf numFmtId="0" fontId="23" fillId="2" borderId="13" xfId="0" applyFont="1" applyFill="1" applyBorder="1" applyAlignment="1" applyProtection="1">
      <alignment vertical="center"/>
      <protection locked="0"/>
    </xf>
    <xf numFmtId="0" fontId="23" fillId="2" borderId="9" xfId="0" applyFont="1" applyFill="1" applyBorder="1" applyAlignment="1" applyProtection="1">
      <alignment vertical="center"/>
      <protection locked="0"/>
    </xf>
    <xf numFmtId="44" fontId="15" fillId="0" borderId="25" xfId="1" applyFont="1" applyBorder="1" applyAlignment="1">
      <alignment vertical="center"/>
    </xf>
    <xf numFmtId="0" fontId="17" fillId="0" borderId="35" xfId="0" applyFont="1" applyBorder="1" applyAlignment="1">
      <alignment horizontal="right" vertical="center"/>
    </xf>
    <xf numFmtId="0" fontId="17" fillId="0" borderId="11" xfId="0" applyFont="1" applyBorder="1" applyAlignment="1">
      <alignment horizontal="right" vertical="center"/>
    </xf>
    <xf numFmtId="44" fontId="15" fillId="0" borderId="52" xfId="1" applyFont="1" applyFill="1" applyBorder="1" applyAlignment="1">
      <alignment vertical="center"/>
    </xf>
    <xf numFmtId="9" fontId="5" fillId="0" borderId="0" xfId="0" applyNumberFormat="1" applyFont="1" applyBorder="1"/>
    <xf numFmtId="0" fontId="5" fillId="0" borderId="0" xfId="0" applyFont="1" applyAlignment="1">
      <alignment horizontal="center"/>
    </xf>
    <xf numFmtId="0" fontId="40" fillId="0" borderId="0" xfId="0" applyFont="1" applyAlignment="1">
      <alignment vertical="center" wrapText="1"/>
    </xf>
    <xf numFmtId="0" fontId="33" fillId="0" borderId="27"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13" fillId="0" borderId="0" xfId="0" applyFont="1" applyAlignment="1" applyProtection="1">
      <alignment vertical="center"/>
    </xf>
    <xf numFmtId="0" fontId="70" fillId="6" borderId="27" xfId="0" applyFont="1" applyFill="1" applyBorder="1" applyAlignment="1" applyProtection="1">
      <alignment horizontal="centerContinuous" vertical="center"/>
    </xf>
    <xf numFmtId="0" fontId="15" fillId="6" borderId="24" xfId="0" applyFont="1" applyFill="1" applyBorder="1" applyAlignment="1" applyProtection="1">
      <alignment horizontal="centerContinuous" vertical="center"/>
    </xf>
    <xf numFmtId="0" fontId="13" fillId="0" borderId="14" xfId="0" applyFont="1" applyBorder="1" applyAlignment="1">
      <alignment horizontal="left" vertical="center"/>
    </xf>
    <xf numFmtId="174" fontId="6" fillId="0" borderId="47" xfId="0" applyNumberFormat="1" applyFont="1" applyFill="1" applyBorder="1" applyAlignment="1" applyProtection="1">
      <alignment vertical="center"/>
    </xf>
    <xf numFmtId="0" fontId="14" fillId="0" borderId="0" xfId="0" applyFont="1" applyAlignment="1">
      <alignment vertical="center"/>
    </xf>
    <xf numFmtId="177" fontId="6" fillId="0" borderId="47" xfId="0" applyNumberFormat="1" applyFont="1" applyFill="1" applyBorder="1" applyAlignment="1" applyProtection="1">
      <alignment vertical="center"/>
    </xf>
    <xf numFmtId="177" fontId="5" fillId="0" borderId="47" xfId="0" applyNumberFormat="1" applyFont="1" applyBorder="1" applyAlignment="1">
      <alignment horizontal="right" wrapText="1"/>
    </xf>
    <xf numFmtId="10" fontId="5" fillId="0" borderId="47" xfId="0" applyNumberFormat="1" applyFont="1" applyBorder="1" applyAlignment="1">
      <alignment horizontal="right" wrapText="1"/>
    </xf>
    <xf numFmtId="3" fontId="6" fillId="0" borderId="0" xfId="0" applyNumberFormat="1" applyFont="1" applyFill="1" applyBorder="1" applyAlignment="1" applyProtection="1">
      <alignment vertical="center"/>
    </xf>
    <xf numFmtId="10" fontId="5" fillId="0" borderId="0" xfId="14" applyNumberFormat="1" applyFont="1" applyBorder="1" applyAlignment="1">
      <alignment horizontal="right" vertical="center" wrapText="1"/>
    </xf>
    <xf numFmtId="0" fontId="13" fillId="0" borderId="0" xfId="0" applyFont="1" applyBorder="1" applyAlignment="1">
      <alignment wrapText="1"/>
    </xf>
    <xf numFmtId="0" fontId="47" fillId="0" borderId="0" xfId="0" applyFont="1" applyBorder="1" applyAlignment="1">
      <alignment horizontal="right" wrapText="1"/>
    </xf>
    <xf numFmtId="3" fontId="5" fillId="0" borderId="0" xfId="0" applyNumberFormat="1" applyFont="1" applyBorder="1" applyAlignment="1">
      <alignment vertical="center" wrapText="1"/>
    </xf>
    <xf numFmtId="177" fontId="6" fillId="0" borderId="0" xfId="0" applyNumberFormat="1" applyFont="1" applyFill="1" applyBorder="1" applyAlignment="1" applyProtection="1">
      <alignment vertical="center"/>
    </xf>
    <xf numFmtId="3" fontId="5" fillId="0" borderId="0" xfId="0" applyNumberFormat="1" applyFont="1" applyBorder="1" applyAlignment="1">
      <alignment horizontal="right" vertical="center" wrapText="1"/>
    </xf>
    <xf numFmtId="177" fontId="5" fillId="0" borderId="47" xfId="0" applyNumberFormat="1" applyFont="1" applyBorder="1" applyAlignment="1">
      <alignment horizontal="right" vertical="center" wrapText="1"/>
    </xf>
    <xf numFmtId="174" fontId="5" fillId="0" borderId="47" xfId="0" applyNumberFormat="1" applyFont="1" applyBorder="1" applyAlignment="1">
      <alignment vertical="center" wrapText="1"/>
    </xf>
    <xf numFmtId="0" fontId="30" fillId="2" borderId="88" xfId="0" applyFont="1" applyFill="1" applyBorder="1" applyAlignment="1" applyProtection="1">
      <alignment horizontal="center" vertical="center"/>
      <protection locked="0"/>
    </xf>
    <xf numFmtId="0" fontId="6" fillId="2" borderId="27" xfId="0" applyFont="1" applyFill="1" applyBorder="1" applyAlignment="1" applyProtection="1">
      <alignment vertical="center"/>
      <protection locked="0"/>
    </xf>
    <xf numFmtId="0" fontId="6" fillId="2" borderId="24" xfId="0" applyFont="1" applyFill="1" applyBorder="1" applyAlignment="1" applyProtection="1">
      <alignment vertical="center"/>
      <protection locked="0"/>
    </xf>
    <xf numFmtId="0" fontId="6" fillId="2" borderId="58"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7" fillId="2" borderId="14" xfId="0" applyFont="1" applyFill="1" applyBorder="1" applyAlignment="1" applyProtection="1">
      <alignment vertical="center"/>
      <protection locked="0"/>
    </xf>
    <xf numFmtId="0" fontId="6" fillId="2" borderId="44"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6" fillId="2" borderId="20" xfId="0" applyFont="1" applyFill="1" applyBorder="1" applyAlignment="1" applyProtection="1">
      <alignment vertical="center"/>
      <protection locked="0"/>
    </xf>
    <xf numFmtId="0" fontId="6" fillId="2" borderId="89" xfId="0"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29" xfId="0" applyFont="1" applyFill="1" applyBorder="1" applyAlignment="1" applyProtection="1">
      <alignment vertical="center"/>
      <protection locked="0"/>
    </xf>
    <xf numFmtId="0" fontId="8" fillId="0" borderId="60" xfId="0" applyFont="1" applyBorder="1" applyAlignment="1" applyProtection="1">
      <alignment horizontal="center" wrapText="1"/>
    </xf>
    <xf numFmtId="0" fontId="8" fillId="0" borderId="78" xfId="0" applyFont="1" applyBorder="1" applyAlignment="1" applyProtection="1">
      <alignment horizontal="center" wrapText="1"/>
    </xf>
    <xf numFmtId="0" fontId="8" fillId="0" borderId="11" xfId="0" applyFont="1" applyBorder="1" applyAlignment="1">
      <alignment horizontal="right" vertical="center"/>
    </xf>
    <xf numFmtId="0" fontId="26" fillId="0" borderId="0" xfId="0" applyFont="1" applyBorder="1" applyAlignment="1">
      <alignment horizontal="right" vertical="center"/>
    </xf>
    <xf numFmtId="0" fontId="13" fillId="0" borderId="92" xfId="0" applyFont="1" applyBorder="1" applyAlignment="1">
      <alignment horizontal="right"/>
    </xf>
    <xf numFmtId="0" fontId="13" fillId="0" borderId="22" xfId="0" applyFont="1" applyBorder="1" applyAlignment="1" applyProtection="1">
      <alignment horizontal="right" vertical="center"/>
    </xf>
    <xf numFmtId="0" fontId="15" fillId="2" borderId="19" xfId="0" applyFont="1" applyFill="1" applyBorder="1" applyAlignment="1" applyProtection="1">
      <alignment vertical="center"/>
      <protection locked="0"/>
    </xf>
    <xf numFmtId="0" fontId="13" fillId="0" borderId="0" xfId="0" applyFont="1" applyBorder="1" applyAlignment="1" applyProtection="1">
      <alignment horizontal="right" vertical="center"/>
    </xf>
    <xf numFmtId="49" fontId="15" fillId="2" borderId="47" xfId="0" applyNumberFormat="1" applyFont="1" applyFill="1" applyBorder="1" applyAlignment="1" applyProtection="1">
      <alignment vertical="center"/>
      <protection locked="0"/>
    </xf>
    <xf numFmtId="0" fontId="77" fillId="0" borderId="0" xfId="0" applyFont="1" applyAlignment="1">
      <alignment horizontal="center" vertical="center"/>
    </xf>
    <xf numFmtId="0" fontId="37" fillId="0" borderId="22" xfId="0" applyFont="1" applyBorder="1" applyAlignment="1" applyProtection="1">
      <alignment horizontal="center" vertical="center" wrapText="1"/>
    </xf>
    <xf numFmtId="0" fontId="51" fillId="0" borderId="22" xfId="0" applyFont="1" applyBorder="1" applyAlignment="1">
      <alignment horizontal="center" vertical="center"/>
    </xf>
    <xf numFmtId="0" fontId="15" fillId="0" borderId="93" xfId="0" applyFont="1" applyFill="1" applyBorder="1" applyAlignment="1" applyProtection="1">
      <alignment horizontal="left" vertical="center"/>
    </xf>
    <xf numFmtId="0" fontId="15" fillId="0" borderId="94" xfId="0" applyFont="1" applyFill="1" applyBorder="1" applyAlignment="1" applyProtection="1">
      <alignment vertical="center"/>
    </xf>
    <xf numFmtId="0" fontId="15" fillId="0" borderId="95" xfId="0" applyFont="1" applyFill="1" applyBorder="1" applyAlignment="1" applyProtection="1">
      <alignment horizontal="left" vertical="center"/>
    </xf>
    <xf numFmtId="0" fontId="15" fillId="0" borderId="96" xfId="0" applyFont="1" applyFill="1" applyBorder="1" applyAlignment="1" applyProtection="1">
      <alignment vertical="center"/>
    </xf>
    <xf numFmtId="0" fontId="15" fillId="0" borderId="97" xfId="0" applyFont="1" applyBorder="1" applyAlignment="1" applyProtection="1">
      <alignment vertical="center"/>
    </xf>
    <xf numFmtId="0" fontId="63" fillId="0" borderId="40" xfId="0" applyFont="1" applyFill="1" applyBorder="1" applyAlignment="1" applyProtection="1">
      <alignment horizontal="center" vertical="center"/>
    </xf>
    <xf numFmtId="49" fontId="15" fillId="0" borderId="20" xfId="0" applyNumberFormat="1" applyFont="1" applyFill="1" applyBorder="1" applyAlignment="1" applyProtection="1">
      <alignment vertical="center"/>
      <protection locked="0"/>
    </xf>
    <xf numFmtId="0" fontId="15" fillId="0" borderId="7" xfId="0" applyFont="1" applyFill="1" applyBorder="1" applyAlignment="1" applyProtection="1">
      <alignment vertical="center"/>
      <protection locked="0"/>
    </xf>
    <xf numFmtId="0" fontId="5" fillId="0" borderId="0" xfId="0" applyFont="1" applyBorder="1" applyAlignment="1">
      <alignment horizontal="right"/>
    </xf>
    <xf numFmtId="0" fontId="51" fillId="0" borderId="0" xfId="0" applyFont="1" applyBorder="1" applyAlignment="1">
      <alignment horizontal="center" vertical="center"/>
    </xf>
    <xf numFmtId="0" fontId="0" fillId="0" borderId="0" xfId="0" applyBorder="1" applyAlignment="1">
      <alignment horizontal="center" vertical="center" wrapText="1"/>
    </xf>
    <xf numFmtId="0" fontId="37" fillId="0" borderId="7" xfId="0" applyFont="1" applyBorder="1" applyAlignment="1" applyProtection="1">
      <alignment horizontal="center" vertical="center" wrapText="1"/>
    </xf>
    <xf numFmtId="0" fontId="15" fillId="0" borderId="7" xfId="0" applyFont="1" applyFill="1" applyBorder="1" applyAlignment="1" applyProtection="1">
      <alignment horizontal="right" vertical="center" wrapText="1"/>
    </xf>
    <xf numFmtId="0" fontId="56" fillId="7" borderId="81" xfId="0" applyFont="1" applyFill="1" applyBorder="1" applyAlignment="1" applyProtection="1">
      <alignment horizontal="center" vertical="center" wrapText="1"/>
    </xf>
    <xf numFmtId="0" fontId="20" fillId="7" borderId="81" xfId="0" applyFont="1" applyFill="1" applyBorder="1" applyAlignment="1" applyProtection="1">
      <alignment horizontal="center" vertical="center" wrapText="1"/>
    </xf>
    <xf numFmtId="0" fontId="15" fillId="0" borderId="10" xfId="0" applyFont="1" applyFill="1" applyBorder="1" applyAlignment="1" applyProtection="1">
      <alignment horizontal="right" vertical="center"/>
    </xf>
    <xf numFmtId="0" fontId="15" fillId="0" borderId="11" xfId="0" applyFont="1" applyFill="1" applyBorder="1" applyAlignment="1" applyProtection="1">
      <alignment horizontal="right" vertical="center"/>
    </xf>
    <xf numFmtId="0" fontId="15" fillId="0" borderId="65" xfId="0" applyFont="1" applyFill="1" applyBorder="1" applyAlignment="1" applyProtection="1">
      <alignment vertical="center"/>
    </xf>
    <xf numFmtId="0" fontId="0" fillId="0" borderId="22" xfId="0" applyBorder="1"/>
    <xf numFmtId="0" fontId="13" fillId="0" borderId="7" xfId="0" applyFont="1" applyFill="1" applyBorder="1" applyAlignment="1">
      <alignment vertical="center"/>
    </xf>
    <xf numFmtId="0" fontId="51" fillId="0" borderId="22" xfId="0" applyFont="1" applyBorder="1" applyAlignment="1" applyProtection="1">
      <alignment horizontal="center" vertical="center"/>
    </xf>
    <xf numFmtId="172" fontId="15" fillId="0" borderId="7" xfId="0" applyNumberFormat="1" applyFont="1" applyFill="1" applyBorder="1" applyAlignment="1" applyProtection="1">
      <alignment vertical="center"/>
    </xf>
    <xf numFmtId="0" fontId="0" fillId="0" borderId="22" xfId="0" applyBorder="1" applyAlignment="1">
      <alignment horizontal="center" vertical="center" wrapText="1"/>
    </xf>
    <xf numFmtId="0" fontId="15" fillId="0" borderId="22" xfId="0" applyFont="1" applyFill="1" applyBorder="1" applyAlignment="1" applyProtection="1">
      <alignment horizontal="right" vertical="center" wrapText="1"/>
    </xf>
    <xf numFmtId="0" fontId="15" fillId="0" borderId="44" xfId="0" applyFont="1" applyBorder="1" applyAlignment="1" applyProtection="1">
      <alignment vertical="center"/>
    </xf>
    <xf numFmtId="49" fontId="5" fillId="2" borderId="47" xfId="0" applyNumberFormat="1" applyFont="1" applyFill="1" applyBorder="1" applyAlignment="1" applyProtection="1">
      <alignment vertical="center"/>
      <protection locked="0"/>
    </xf>
    <xf numFmtId="9" fontId="32" fillId="2" borderId="47" xfId="0" applyNumberFormat="1" applyFont="1" applyFill="1" applyBorder="1" applyAlignment="1" applyProtection="1">
      <alignment horizontal="center" vertical="center"/>
      <protection locked="0"/>
    </xf>
    <xf numFmtId="0" fontId="15" fillId="0" borderId="50" xfId="0" applyFont="1" applyFill="1" applyBorder="1" applyAlignment="1" applyProtection="1">
      <alignment horizontal="right" vertical="center"/>
    </xf>
    <xf numFmtId="0" fontId="63" fillId="0" borderId="22" xfId="0" applyFont="1" applyFill="1" applyBorder="1" applyAlignment="1" applyProtection="1">
      <alignment horizontal="center" vertical="center"/>
    </xf>
    <xf numFmtId="0" fontId="15" fillId="0" borderId="45" xfId="0" applyFont="1" applyFill="1" applyBorder="1" applyAlignment="1" applyProtection="1">
      <alignment horizontal="right" vertical="center"/>
    </xf>
    <xf numFmtId="0" fontId="15" fillId="0" borderId="41" xfId="0" applyFont="1" applyFill="1" applyBorder="1" applyAlignment="1" applyProtection="1">
      <alignment horizontal="right" vertical="center"/>
    </xf>
    <xf numFmtId="0" fontId="15" fillId="0" borderId="98" xfId="0" applyFont="1" applyFill="1" applyBorder="1" applyAlignment="1" applyProtection="1">
      <alignment horizontal="left" vertical="center"/>
    </xf>
    <xf numFmtId="0" fontId="15" fillId="0" borderId="99" xfId="0" applyFont="1" applyBorder="1" applyAlignment="1" applyProtection="1">
      <alignment vertical="center"/>
    </xf>
    <xf numFmtId="0" fontId="63" fillId="0" borderId="100" xfId="0" applyFont="1" applyBorder="1" applyAlignment="1" applyProtection="1">
      <alignment horizontal="center" vertical="center"/>
    </xf>
    <xf numFmtId="0" fontId="15" fillId="0" borderId="48" xfId="0" applyFont="1" applyFill="1" applyBorder="1" applyAlignment="1" applyProtection="1">
      <alignment horizontal="right" vertical="center"/>
    </xf>
    <xf numFmtId="0" fontId="15" fillId="0" borderId="49" xfId="0" applyFont="1" applyFill="1" applyBorder="1" applyAlignment="1" applyProtection="1">
      <alignment horizontal="right" vertical="center"/>
    </xf>
    <xf numFmtId="0" fontId="81" fillId="0" borderId="50" xfId="0" applyFont="1" applyFill="1" applyBorder="1" applyAlignment="1" applyProtection="1">
      <alignment horizontal="right" vertical="center"/>
    </xf>
    <xf numFmtId="0" fontId="15" fillId="0" borderId="101" xfId="0" applyFont="1" applyFill="1" applyBorder="1" applyAlignment="1" applyProtection="1">
      <alignment horizontal="right" vertical="center"/>
    </xf>
    <xf numFmtId="0" fontId="15" fillId="0" borderId="102" xfId="0" applyFont="1" applyFill="1" applyBorder="1" applyAlignment="1" applyProtection="1">
      <alignment horizontal="right" vertical="center"/>
    </xf>
    <xf numFmtId="0" fontId="15" fillId="0" borderId="103" xfId="0" applyFont="1" applyFill="1" applyBorder="1" applyAlignment="1" applyProtection="1">
      <alignment horizontal="right" vertical="center"/>
    </xf>
    <xf numFmtId="0" fontId="15" fillId="0" borderId="41" xfId="0" applyFont="1" applyBorder="1" applyAlignment="1" applyProtection="1">
      <alignment horizontal="right" vertical="center"/>
    </xf>
    <xf numFmtId="0" fontId="15" fillId="0" borderId="104" xfId="0" applyFont="1" applyFill="1" applyBorder="1" applyAlignment="1" applyProtection="1">
      <alignment horizontal="left" vertical="center"/>
    </xf>
    <xf numFmtId="0" fontId="15" fillId="0" borderId="105" xfId="0" applyFont="1" applyFill="1" applyBorder="1" applyAlignment="1" applyProtection="1">
      <alignment vertical="center"/>
    </xf>
    <xf numFmtId="0" fontId="15" fillId="0" borderId="106" xfId="0" applyFont="1" applyFill="1" applyBorder="1" applyAlignment="1" applyProtection="1">
      <alignment horizontal="left" vertical="center"/>
    </xf>
    <xf numFmtId="0" fontId="15" fillId="0" borderId="40" xfId="0" applyFont="1" applyBorder="1" applyAlignment="1" applyProtection="1">
      <alignment horizontal="right" vertical="center"/>
    </xf>
    <xf numFmtId="0" fontId="15" fillId="0" borderId="107" xfId="0" applyFont="1" applyBorder="1" applyAlignment="1" applyProtection="1">
      <alignment horizontal="right" vertical="center"/>
    </xf>
    <xf numFmtId="0" fontId="15" fillId="6" borderId="108" xfId="0" applyFont="1" applyFill="1" applyBorder="1" applyAlignment="1" applyProtection="1">
      <alignment horizontal="right" vertical="center"/>
    </xf>
    <xf numFmtId="0" fontId="56" fillId="3" borderId="109" xfId="0" applyFont="1" applyFill="1" applyBorder="1" applyAlignment="1" applyProtection="1">
      <alignment horizontal="center" vertical="center" wrapText="1"/>
    </xf>
    <xf numFmtId="0" fontId="56" fillId="3" borderId="110" xfId="0" applyFont="1" applyFill="1" applyBorder="1" applyAlignment="1" applyProtection="1">
      <alignment horizontal="center" vertical="center" wrapText="1"/>
    </xf>
    <xf numFmtId="0" fontId="30" fillId="2" borderId="51"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xf>
    <xf numFmtId="0" fontId="56" fillId="0" borderId="111" xfId="0" applyFont="1" applyFill="1" applyBorder="1" applyAlignment="1" applyProtection="1">
      <alignment horizontal="center" vertical="center" wrapText="1"/>
    </xf>
    <xf numFmtId="44" fontId="5" fillId="2" borderId="75" xfId="0" applyNumberFormat="1" applyFont="1" applyFill="1" applyBorder="1" applyAlignment="1" applyProtection="1">
      <alignment horizontal="right" vertical="center"/>
      <protection locked="0"/>
    </xf>
    <xf numFmtId="44" fontId="5" fillId="0" borderId="112" xfId="0" applyNumberFormat="1" applyFont="1" applyFill="1" applyBorder="1" applyAlignment="1" applyProtection="1">
      <alignment horizontal="right" vertical="center"/>
    </xf>
    <xf numFmtId="44" fontId="5" fillId="2" borderId="66" xfId="0" applyNumberFormat="1" applyFont="1" applyFill="1" applyBorder="1" applyAlignment="1" applyProtection="1">
      <alignment horizontal="right" vertical="center"/>
      <protection locked="0"/>
    </xf>
    <xf numFmtId="44" fontId="5" fillId="0" borderId="113" xfId="0" applyNumberFormat="1" applyFont="1" applyFill="1" applyBorder="1" applyAlignment="1" applyProtection="1">
      <alignment horizontal="right" vertical="center"/>
    </xf>
    <xf numFmtId="44" fontId="5" fillId="0" borderId="114" xfId="0" applyNumberFormat="1" applyFont="1" applyFill="1" applyBorder="1" applyAlignment="1" applyProtection="1">
      <alignment horizontal="right" vertical="center"/>
    </xf>
    <xf numFmtId="44" fontId="15" fillId="8" borderId="51" xfId="0" applyNumberFormat="1" applyFont="1" applyFill="1" applyBorder="1" applyAlignment="1" applyProtection="1">
      <alignment horizontal="right" vertical="center"/>
    </xf>
    <xf numFmtId="44" fontId="15" fillId="2" borderId="9" xfId="0" applyNumberFormat="1" applyFont="1" applyFill="1" applyBorder="1" applyAlignment="1" applyProtection="1">
      <alignment horizontal="right" vertical="center"/>
      <protection locked="0"/>
    </xf>
    <xf numFmtId="44" fontId="15" fillId="2" borderId="47" xfId="0" applyNumberFormat="1" applyFont="1" applyFill="1" applyBorder="1" applyAlignment="1" applyProtection="1">
      <alignment horizontal="right" vertical="center"/>
      <protection locked="0"/>
    </xf>
    <xf numFmtId="44" fontId="5" fillId="8" borderId="51" xfId="0" applyNumberFormat="1" applyFont="1" applyFill="1" applyBorder="1" applyAlignment="1" applyProtection="1">
      <alignment horizontal="right" vertical="center"/>
    </xf>
    <xf numFmtId="44" fontId="5" fillId="8" borderId="111" xfId="0" applyNumberFormat="1" applyFont="1" applyFill="1" applyBorder="1" applyAlignment="1" applyProtection="1">
      <alignment horizontal="right" vertical="center"/>
    </xf>
    <xf numFmtId="44" fontId="5" fillId="0" borderId="52" xfId="0" applyNumberFormat="1" applyFont="1" applyFill="1" applyBorder="1" applyAlignment="1" applyProtection="1">
      <alignment horizontal="right" vertical="center"/>
    </xf>
    <xf numFmtId="174" fontId="8" fillId="0" borderId="115" xfId="0" applyNumberFormat="1" applyFont="1" applyFill="1" applyBorder="1" applyAlignment="1" applyProtection="1">
      <alignment horizontal="right" vertical="center"/>
    </xf>
    <xf numFmtId="174" fontId="41" fillId="0" borderId="116" xfId="0" applyNumberFormat="1" applyFont="1" applyFill="1" applyBorder="1" applyAlignment="1" applyProtection="1">
      <alignment horizontal="center" vertical="center"/>
    </xf>
    <xf numFmtId="174" fontId="42" fillId="0" borderId="81" xfId="0" applyNumberFormat="1" applyFont="1" applyFill="1" applyBorder="1" applyAlignment="1" applyProtection="1">
      <alignment horizontal="center" vertical="center"/>
    </xf>
    <xf numFmtId="171" fontId="17" fillId="0" borderId="79" xfId="0" applyNumberFormat="1" applyFont="1" applyFill="1" applyBorder="1" applyAlignment="1" applyProtection="1">
      <alignment horizontal="right" vertical="center"/>
    </xf>
    <xf numFmtId="171" fontId="17" fillId="0" borderId="79" xfId="0" applyNumberFormat="1" applyFont="1" applyFill="1" applyBorder="1" applyAlignment="1" applyProtection="1">
      <alignment horizontal="left" vertical="center"/>
      <protection hidden="1"/>
    </xf>
    <xf numFmtId="171" fontId="5" fillId="0" borderId="25" xfId="0" applyNumberFormat="1" applyFont="1" applyBorder="1" applyAlignment="1" applyProtection="1">
      <alignment vertical="center"/>
      <protection hidden="1"/>
    </xf>
    <xf numFmtId="44" fontId="17" fillId="2" borderId="79" xfId="0" applyNumberFormat="1" applyFont="1" applyFill="1" applyBorder="1" applyAlignment="1" applyProtection="1">
      <alignment horizontal="right" vertical="center"/>
      <protection locked="0"/>
    </xf>
    <xf numFmtId="44" fontId="17" fillId="2" borderId="25" xfId="0" applyNumberFormat="1" applyFont="1" applyFill="1" applyBorder="1" applyAlignment="1" applyProtection="1">
      <alignment horizontal="right" vertical="center"/>
      <protection locked="0"/>
    </xf>
    <xf numFmtId="44" fontId="5" fillId="0" borderId="117" xfId="0" applyNumberFormat="1" applyFont="1" applyFill="1" applyBorder="1" applyAlignment="1" applyProtection="1">
      <alignment horizontal="right" vertical="center"/>
    </xf>
    <xf numFmtId="44" fontId="15" fillId="2" borderId="90" xfId="0" applyNumberFormat="1" applyFont="1" applyFill="1" applyBorder="1" applyAlignment="1" applyProtection="1">
      <alignment horizontal="right" vertical="center"/>
      <protection locked="0"/>
    </xf>
    <xf numFmtId="44" fontId="5" fillId="0" borderId="111" xfId="0" applyNumberFormat="1" applyFont="1" applyBorder="1" applyAlignment="1" applyProtection="1">
      <alignment horizontal="right" vertical="center"/>
    </xf>
    <xf numFmtId="44" fontId="15" fillId="2" borderId="111" xfId="0" applyNumberFormat="1" applyFont="1" applyFill="1" applyBorder="1" applyAlignment="1" applyProtection="1">
      <alignment horizontal="right" vertical="center"/>
      <protection locked="0"/>
    </xf>
    <xf numFmtId="44" fontId="15" fillId="0" borderId="78" xfId="0" applyNumberFormat="1" applyFont="1" applyFill="1" applyBorder="1" applyAlignment="1" applyProtection="1">
      <alignment horizontal="right" vertical="center"/>
    </xf>
    <xf numFmtId="44" fontId="13" fillId="0" borderId="0" xfId="0" applyNumberFormat="1" applyFont="1" applyAlignment="1">
      <alignment vertical="center"/>
    </xf>
    <xf numFmtId="44" fontId="15" fillId="2" borderId="26" xfId="0" applyNumberFormat="1" applyFont="1" applyFill="1" applyBorder="1" applyAlignment="1" applyProtection="1">
      <alignment horizontal="right" vertical="center"/>
      <protection locked="0"/>
    </xf>
    <xf numFmtId="44" fontId="5" fillId="0" borderId="78" xfId="0" applyNumberFormat="1" applyFont="1" applyBorder="1" applyAlignment="1" applyProtection="1">
      <alignment horizontal="right" vertical="center"/>
    </xf>
    <xf numFmtId="0" fontId="84" fillId="0" borderId="0" xfId="0" applyFont="1" applyAlignment="1">
      <alignment horizontal="left" vertical="center"/>
    </xf>
    <xf numFmtId="0" fontId="32" fillId="0" borderId="0" xfId="0" applyFont="1" applyFill="1"/>
    <xf numFmtId="0" fontId="76" fillId="0" borderId="0" xfId="0" applyFont="1" applyFill="1"/>
    <xf numFmtId="0" fontId="26" fillId="0" borderId="118" xfId="0" applyFont="1" applyFill="1" applyBorder="1" applyAlignment="1"/>
    <xf numFmtId="0" fontId="26" fillId="0" borderId="80" xfId="0" applyFont="1" applyFill="1" applyBorder="1" applyAlignment="1"/>
    <xf numFmtId="0" fontId="26" fillId="0" borderId="80" xfId="0" applyFont="1" applyFill="1" applyBorder="1" applyAlignment="1" applyProtection="1">
      <alignment wrapText="1"/>
    </xf>
    <xf numFmtId="0" fontId="26" fillId="0" borderId="80" xfId="0" applyFont="1" applyFill="1" applyBorder="1" applyAlignment="1" applyProtection="1"/>
    <xf numFmtId="0" fontId="26" fillId="0" borderId="80" xfId="0" applyFont="1" applyFill="1" applyBorder="1" applyAlignment="1" applyProtection="1">
      <alignment horizontal="center" wrapText="1"/>
    </xf>
    <xf numFmtId="0" fontId="26" fillId="0" borderId="119" xfId="0" applyFont="1" applyFill="1" applyBorder="1" applyAlignment="1">
      <alignment horizontal="center"/>
    </xf>
    <xf numFmtId="0" fontId="31" fillId="0" borderId="120" xfId="0" applyFont="1" applyFill="1" applyBorder="1" applyAlignment="1">
      <alignment vertical="center"/>
    </xf>
    <xf numFmtId="0" fontId="31" fillId="0" borderId="47" xfId="0" applyFont="1" applyBorder="1"/>
    <xf numFmtId="9" fontId="31" fillId="0" borderId="47" xfId="14" applyFont="1" applyFill="1" applyBorder="1" applyAlignment="1">
      <alignment horizontal="center" vertical="center" wrapText="1"/>
    </xf>
    <xf numFmtId="0" fontId="31" fillId="0" borderId="47" xfId="0" applyFont="1" applyFill="1" applyBorder="1" applyAlignment="1">
      <alignment vertical="center"/>
    </xf>
    <xf numFmtId="9" fontId="31" fillId="0" borderId="47" xfId="14" applyFont="1" applyFill="1" applyBorder="1" applyAlignment="1">
      <alignment vertical="center"/>
    </xf>
    <xf numFmtId="10" fontId="31" fillId="0" borderId="121" xfId="0" applyNumberFormat="1" applyFont="1" applyFill="1" applyBorder="1" applyAlignment="1">
      <alignment vertical="center"/>
    </xf>
    <xf numFmtId="0" fontId="31" fillId="0" borderId="122" xfId="0" applyFont="1" applyFill="1" applyBorder="1" applyAlignment="1">
      <alignment vertical="center"/>
    </xf>
    <xf numFmtId="0" fontId="31" fillId="0" borderId="88" xfId="0" applyFont="1" applyBorder="1"/>
    <xf numFmtId="10" fontId="31" fillId="0" borderId="123" xfId="0" applyNumberFormat="1" applyFont="1" applyFill="1" applyBorder="1" applyAlignment="1">
      <alignment vertical="center"/>
    </xf>
    <xf numFmtId="9" fontId="0" fillId="0" borderId="47" xfId="14" applyFont="1" applyBorder="1"/>
    <xf numFmtId="0" fontId="31" fillId="0" borderId="47" xfId="0" applyFont="1" applyFill="1" applyBorder="1"/>
    <xf numFmtId="9" fontId="0" fillId="0" borderId="47" xfId="14" applyFont="1" applyFill="1" applyBorder="1"/>
    <xf numFmtId="44" fontId="21" fillId="2" borderId="42" xfId="0" applyNumberFormat="1" applyFont="1" applyFill="1" applyBorder="1" applyAlignment="1" applyProtection="1">
      <alignment vertical="center"/>
      <protection locked="0"/>
    </xf>
    <xf numFmtId="44" fontId="5" fillId="0" borderId="42" xfId="0" applyNumberFormat="1" applyFont="1" applyBorder="1" applyAlignment="1" applyProtection="1">
      <alignment vertical="center"/>
    </xf>
    <xf numFmtId="44" fontId="5" fillId="0" borderId="124" xfId="0" applyNumberFormat="1" applyFont="1" applyBorder="1" applyAlignment="1" applyProtection="1">
      <alignment vertical="center"/>
    </xf>
    <xf numFmtId="44" fontId="8" fillId="0" borderId="60" xfId="0" applyNumberFormat="1" applyFont="1" applyBorder="1" applyAlignment="1" applyProtection="1">
      <alignment vertical="center"/>
    </xf>
    <xf numFmtId="44" fontId="8" fillId="0" borderId="78" xfId="0" applyNumberFormat="1" applyFont="1" applyBorder="1" applyAlignment="1" applyProtection="1">
      <alignment vertical="center"/>
    </xf>
    <xf numFmtId="44" fontId="21" fillId="0" borderId="116" xfId="0" applyNumberFormat="1" applyFont="1" applyFill="1" applyBorder="1" applyAlignment="1" applyProtection="1">
      <alignment vertical="center"/>
    </xf>
    <xf numFmtId="44" fontId="5" fillId="0" borderId="116" xfId="0" applyNumberFormat="1" applyFont="1" applyFill="1" applyBorder="1" applyAlignment="1" applyProtection="1">
      <alignment vertical="center"/>
    </xf>
    <xf numFmtId="44" fontId="5" fillId="0" borderId="81" xfId="0" applyNumberFormat="1" applyFont="1" applyFill="1" applyBorder="1" applyAlignment="1" applyProtection="1">
      <alignment vertical="center"/>
    </xf>
    <xf numFmtId="44" fontId="21" fillId="2" borderId="82" xfId="0" applyNumberFormat="1" applyFont="1" applyFill="1" applyBorder="1" applyAlignment="1" applyProtection="1">
      <alignment vertical="center"/>
      <protection locked="0"/>
    </xf>
    <xf numFmtId="44" fontId="5" fillId="0" borderId="125" xfId="0" applyNumberFormat="1" applyFont="1" applyBorder="1" applyAlignment="1" applyProtection="1">
      <alignment vertical="center"/>
    </xf>
    <xf numFmtId="0" fontId="31" fillId="0" borderId="0" xfId="0" applyFont="1" applyFill="1" applyBorder="1" applyAlignment="1">
      <alignment vertical="center"/>
    </xf>
    <xf numFmtId="0" fontId="31" fillId="0" borderId="0" xfId="0" applyFont="1" applyBorder="1"/>
    <xf numFmtId="9" fontId="31" fillId="0" borderId="0" xfId="14" applyFont="1" applyFill="1" applyBorder="1" applyAlignment="1">
      <alignment horizontal="center" vertical="center" wrapText="1"/>
    </xf>
    <xf numFmtId="9" fontId="31" fillId="0" borderId="0" xfId="14" applyFont="1" applyFill="1" applyBorder="1" applyAlignment="1">
      <alignment vertical="center"/>
    </xf>
    <xf numFmtId="10" fontId="31" fillId="0" borderId="0" xfId="0" applyNumberFormat="1" applyFont="1" applyFill="1" applyBorder="1" applyAlignment="1">
      <alignment vertical="center"/>
    </xf>
    <xf numFmtId="44" fontId="8" fillId="0" borderId="75" xfId="0" applyNumberFormat="1" applyFont="1" applyBorder="1" applyAlignment="1" applyProtection="1">
      <alignment vertical="center"/>
    </xf>
    <xf numFmtId="44" fontId="8" fillId="0" borderId="111" xfId="0" applyNumberFormat="1" applyFont="1" applyBorder="1" applyAlignment="1" applyProtection="1">
      <alignment vertical="center"/>
    </xf>
    <xf numFmtId="44" fontId="8" fillId="0" borderId="7" xfId="0" applyNumberFormat="1" applyFont="1" applyBorder="1" applyAlignment="1" applyProtection="1">
      <alignment vertical="center"/>
    </xf>
    <xf numFmtId="44" fontId="5" fillId="0" borderId="7" xfId="0" applyNumberFormat="1" applyFont="1" applyFill="1" applyBorder="1" applyAlignment="1" applyProtection="1">
      <alignment vertical="center"/>
    </xf>
    <xf numFmtId="44" fontId="5" fillId="0" borderId="29" xfId="0" applyNumberFormat="1" applyFont="1" applyFill="1" applyBorder="1" applyAlignment="1" applyProtection="1">
      <alignment vertical="center"/>
    </xf>
    <xf numFmtId="44" fontId="6" fillId="0" borderId="7" xfId="0" applyNumberFormat="1" applyFont="1" applyFill="1" applyBorder="1" applyAlignment="1" applyProtection="1">
      <alignment vertical="center"/>
    </xf>
    <xf numFmtId="44" fontId="5" fillId="0" borderId="44" xfId="0" applyNumberFormat="1" applyFont="1" applyBorder="1" applyAlignment="1" applyProtection="1">
      <alignment vertical="center"/>
    </xf>
    <xf numFmtId="44" fontId="6" fillId="0" borderId="36" xfId="0" applyNumberFormat="1" applyFont="1" applyFill="1" applyBorder="1" applyAlignment="1" applyProtection="1">
      <alignment vertical="center"/>
    </xf>
    <xf numFmtId="44" fontId="7" fillId="0" borderId="29" xfId="0" applyNumberFormat="1" applyFont="1" applyFill="1" applyBorder="1" applyAlignment="1" applyProtection="1">
      <alignment vertical="center"/>
    </xf>
    <xf numFmtId="44" fontId="7" fillId="0" borderId="36" xfId="0" applyNumberFormat="1" applyFont="1" applyFill="1" applyBorder="1" applyAlignment="1" applyProtection="1">
      <alignment vertical="center"/>
    </xf>
    <xf numFmtId="44" fontId="7" fillId="0" borderId="126" xfId="0" applyNumberFormat="1" applyFont="1" applyFill="1" applyBorder="1" applyAlignment="1" applyProtection="1">
      <alignment vertical="center"/>
    </xf>
    <xf numFmtId="44" fontId="5" fillId="0" borderId="7" xfId="0" applyNumberFormat="1" applyFont="1" applyBorder="1" applyAlignment="1" applyProtection="1">
      <alignment vertical="center"/>
    </xf>
    <xf numFmtId="44" fontId="5" fillId="0" borderId="36" xfId="0" applyNumberFormat="1" applyFont="1" applyBorder="1" applyAlignment="1" applyProtection="1">
      <alignment vertical="center"/>
    </xf>
    <xf numFmtId="44" fontId="8" fillId="0" borderId="29" xfId="0" applyNumberFormat="1" applyFont="1" applyBorder="1" applyAlignment="1" applyProtection="1">
      <alignment vertical="center"/>
    </xf>
    <xf numFmtId="44" fontId="31" fillId="0" borderId="36" xfId="0" applyNumberFormat="1" applyFont="1" applyFill="1" applyBorder="1" applyAlignment="1" applyProtection="1">
      <alignment vertical="center"/>
    </xf>
    <xf numFmtId="44" fontId="7" fillId="0" borderId="7" xfId="0" applyNumberFormat="1" applyFont="1" applyFill="1" applyBorder="1" applyAlignment="1" applyProtection="1">
      <alignment vertical="center"/>
    </xf>
    <xf numFmtId="44" fontId="6" fillId="0" borderId="58" xfId="0" applyNumberFormat="1" applyFont="1" applyFill="1" applyBorder="1" applyAlignment="1" applyProtection="1">
      <alignment vertical="center"/>
    </xf>
    <xf numFmtId="44" fontId="31" fillId="0" borderId="44" xfId="0" applyNumberFormat="1" applyFont="1" applyFill="1" applyBorder="1" applyAlignment="1" applyProtection="1">
      <alignment vertical="center"/>
    </xf>
    <xf numFmtId="49" fontId="15" fillId="2" borderId="66" xfId="0" applyNumberFormat="1" applyFont="1" applyFill="1" applyBorder="1" applyAlignment="1" applyProtection="1">
      <alignment vertical="center"/>
      <protection locked="0"/>
    </xf>
    <xf numFmtId="0" fontId="0" fillId="0" borderId="0" xfId="0" applyBorder="1" applyAlignment="1">
      <alignment horizontal="left" vertical="center"/>
    </xf>
    <xf numFmtId="0" fontId="14" fillId="0" borderId="0" xfId="0" applyFont="1" applyAlignment="1">
      <alignment horizontal="center" vertical="top" wrapText="1"/>
    </xf>
    <xf numFmtId="0" fontId="68" fillId="0" borderId="0" xfId="0" applyFont="1" applyAlignment="1">
      <alignment vertical="center" wrapText="1"/>
    </xf>
    <xf numFmtId="0" fontId="13" fillId="0" borderId="0" xfId="0" applyFont="1" applyAlignment="1">
      <alignment horizontal="center" vertical="top" wrapText="1"/>
    </xf>
    <xf numFmtId="0" fontId="13" fillId="0" borderId="0" xfId="0" applyFont="1" applyAlignment="1">
      <alignment vertical="center" wrapText="1"/>
    </xf>
    <xf numFmtId="0" fontId="89"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vertical="center" wrapText="1"/>
    </xf>
    <xf numFmtId="0" fontId="90" fillId="0" borderId="0" xfId="0" applyFont="1" applyAlignment="1">
      <alignment vertical="center" wrapText="1"/>
    </xf>
    <xf numFmtId="0" fontId="31" fillId="0" borderId="0" xfId="0" applyFont="1" applyAlignment="1">
      <alignment vertical="center" wrapText="1"/>
    </xf>
    <xf numFmtId="0" fontId="14" fillId="0" borderId="0" xfId="0" applyFont="1" applyAlignment="1">
      <alignment horizontal="center" vertical="center" wrapText="1"/>
    </xf>
    <xf numFmtId="178" fontId="36" fillId="0" borderId="47" xfId="0" applyNumberFormat="1" applyFont="1" applyBorder="1" applyAlignment="1" applyProtection="1">
      <alignment horizontal="left" vertical="center"/>
    </xf>
    <xf numFmtId="179" fontId="36" fillId="0" borderId="47" xfId="0" applyNumberFormat="1" applyFont="1" applyBorder="1" applyAlignment="1" applyProtection="1">
      <alignment horizontal="left" vertical="center"/>
    </xf>
    <xf numFmtId="0" fontId="19" fillId="0" borderId="27" xfId="0" applyFont="1" applyBorder="1"/>
    <xf numFmtId="0" fontId="2" fillId="0" borderId="24" xfId="0" applyFont="1" applyBorder="1"/>
    <xf numFmtId="0" fontId="19" fillId="0" borderId="24" xfId="0" applyFont="1" applyBorder="1"/>
    <xf numFmtId="0" fontId="8" fillId="0" borderId="24" xfId="0" applyFont="1" applyBorder="1"/>
    <xf numFmtId="0" fontId="2" fillId="0" borderId="58" xfId="0" applyFont="1" applyBorder="1"/>
    <xf numFmtId="0" fontId="2" fillId="0" borderId="27" xfId="0" applyFont="1" applyBorder="1"/>
    <xf numFmtId="0" fontId="2" fillId="0" borderId="8" xfId="0" applyFont="1" applyBorder="1"/>
    <xf numFmtId="0" fontId="2" fillId="0" borderId="0" xfId="0" applyFont="1" applyBorder="1"/>
    <xf numFmtId="0" fontId="2" fillId="0" borderId="0" xfId="0" applyFont="1"/>
    <xf numFmtId="0" fontId="2" fillId="0" borderId="7" xfId="0" applyFont="1" applyBorder="1"/>
    <xf numFmtId="0" fontId="8" fillId="0" borderId="0" xfId="0" applyFont="1"/>
    <xf numFmtId="0" fontId="8" fillId="0" borderId="0" xfId="0" applyFont="1" applyAlignment="1">
      <alignment horizontal="center"/>
    </xf>
    <xf numFmtId="0" fontId="8" fillId="0" borderId="0" xfId="0" applyFont="1" applyAlignment="1"/>
    <xf numFmtId="179" fontId="2" fillId="0" borderId="155" xfId="0" applyNumberFormat="1" applyFont="1" applyFill="1" applyBorder="1" applyAlignment="1">
      <alignment horizontal="center"/>
    </xf>
    <xf numFmtId="0" fontId="8" fillId="0" borderId="8" xfId="0" applyFont="1" applyBorder="1"/>
    <xf numFmtId="0" fontId="2" fillId="0" borderId="0" xfId="0" applyFont="1" applyAlignment="1">
      <alignment horizontal="center"/>
    </xf>
    <xf numFmtId="0" fontId="8" fillId="0" borderId="0" xfId="0" applyFont="1" applyBorder="1"/>
    <xf numFmtId="0" fontId="2" fillId="0" borderId="154" xfId="0" applyFont="1" applyBorder="1"/>
    <xf numFmtId="0" fontId="2" fillId="0" borderId="154" xfId="0" applyFont="1" applyBorder="1" applyAlignment="1">
      <alignment horizontal="right"/>
    </xf>
    <xf numFmtId="0" fontId="2" fillId="0" borderId="0" xfId="0" applyFont="1" applyAlignment="1">
      <alignment horizontal="right"/>
    </xf>
    <xf numFmtId="0" fontId="8" fillId="0" borderId="69" xfId="0" applyFont="1" applyBorder="1"/>
    <xf numFmtId="0" fontId="8" fillId="0" borderId="20" xfId="0" applyFont="1" applyBorder="1"/>
    <xf numFmtId="0" fontId="2" fillId="0" borderId="20" xfId="0" applyFont="1" applyBorder="1"/>
    <xf numFmtId="0" fontId="2" fillId="0" borderId="10" xfId="0" applyFont="1" applyBorder="1" applyAlignment="1"/>
    <xf numFmtId="0" fontId="8" fillId="0" borderId="12" xfId="0" applyFont="1" applyBorder="1"/>
    <xf numFmtId="0" fontId="2" fillId="0" borderId="37" xfId="0" applyFont="1" applyBorder="1" applyAlignment="1">
      <alignment horizontal="center"/>
    </xf>
    <xf numFmtId="0" fontId="2" fillId="0" borderId="10" xfId="0" applyFont="1" applyBorder="1"/>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xf>
    <xf numFmtId="0" fontId="2" fillId="0" borderId="73" xfId="0" applyFont="1" applyBorder="1" applyAlignment="1">
      <alignment horizontal="center"/>
    </xf>
    <xf numFmtId="0" fontId="8" fillId="10" borderId="35" xfId="0" applyFont="1" applyFill="1" applyBorder="1" applyAlignment="1">
      <alignment horizontal="centerContinuous"/>
    </xf>
    <xf numFmtId="0" fontId="2" fillId="0" borderId="10" xfId="0" applyFont="1" applyBorder="1" applyAlignment="1">
      <alignment horizontal="centerContinuous"/>
    </xf>
    <xf numFmtId="0" fontId="2" fillId="0" borderId="11" xfId="0" applyFont="1" applyBorder="1" applyAlignment="1"/>
    <xf numFmtId="0" fontId="8" fillId="0" borderId="10" xfId="0" applyFont="1" applyBorder="1" applyAlignment="1"/>
    <xf numFmtId="0" fontId="8" fillId="0" borderId="11" xfId="0" applyFont="1" applyBorder="1" applyAlignment="1">
      <alignment horizontal="centerContinuous"/>
    </xf>
    <xf numFmtId="0" fontId="8" fillId="0" borderId="10" xfId="0" applyFont="1" applyBorder="1" applyAlignment="1">
      <alignment horizontal="centerContinuous"/>
    </xf>
    <xf numFmtId="0" fontId="2" fillId="0" borderId="11" xfId="0" applyFont="1" applyBorder="1" applyAlignment="1">
      <alignment horizontal="centerContinuous"/>
    </xf>
    <xf numFmtId="0" fontId="2" fillId="0" borderId="22" xfId="0" applyFont="1" applyBorder="1"/>
    <xf numFmtId="0" fontId="2" fillId="0" borderId="39" xfId="0" applyFont="1" applyBorder="1" applyAlignment="1">
      <alignment horizontal="center"/>
    </xf>
    <xf numFmtId="0" fontId="2" fillId="0" borderId="10" xfId="0" applyFont="1" applyBorder="1" applyAlignment="1">
      <alignment horizontal="center"/>
    </xf>
    <xf numFmtId="0" fontId="2" fillId="0" borderId="0" xfId="0" applyFont="1" applyBorder="1" applyAlignment="1">
      <alignment horizontal="center"/>
    </xf>
    <xf numFmtId="0" fontId="2" fillId="0" borderId="91" xfId="0" applyFont="1" applyBorder="1" applyAlignment="1">
      <alignment horizontal="center"/>
    </xf>
    <xf numFmtId="0" fontId="8" fillId="10" borderId="30" xfId="0" applyFont="1" applyFill="1" applyBorder="1" applyAlignment="1">
      <alignment horizontal="center"/>
    </xf>
    <xf numFmtId="0" fontId="2" fillId="0" borderId="13" xfId="0" applyFont="1" applyBorder="1" applyAlignment="1"/>
    <xf numFmtId="0" fontId="2" fillId="0" borderId="14" xfId="0" applyFont="1" applyBorder="1" applyAlignment="1">
      <alignment horizontal="centerContinuous"/>
    </xf>
    <xf numFmtId="0" fontId="2" fillId="0" borderId="13" xfId="0" applyFont="1" applyBorder="1" applyAlignment="1">
      <alignment horizontal="centerContinuous"/>
    </xf>
    <xf numFmtId="0" fontId="2" fillId="0" borderId="14" xfId="0" applyFont="1" applyBorder="1" applyAlignment="1">
      <alignment horizontal="center"/>
    </xf>
    <xf numFmtId="0" fontId="2" fillId="0" borderId="13" xfId="0" applyFont="1" applyBorder="1" applyAlignment="1">
      <alignment horizontal="center"/>
    </xf>
    <xf numFmtId="0" fontId="2" fillId="0" borderId="9" xfId="0" applyFont="1" applyBorder="1" applyAlignment="1">
      <alignment horizontal="center"/>
    </xf>
    <xf numFmtId="0" fontId="2" fillId="0" borderId="75" xfId="0" applyFont="1" applyBorder="1" applyAlignment="1">
      <alignment horizontal="center"/>
    </xf>
    <xf numFmtId="0" fontId="8" fillId="0" borderId="156" xfId="0" applyFont="1" applyBorder="1" applyAlignment="1">
      <alignment horizontal="center"/>
    </xf>
    <xf numFmtId="0" fontId="2" fillId="0" borderId="157" xfId="0" quotePrefix="1" applyFont="1" applyBorder="1"/>
    <xf numFmtId="0" fontId="2" fillId="0" borderId="158" xfId="0" applyFont="1" applyBorder="1"/>
    <xf numFmtId="0" fontId="2" fillId="0" borderId="157" xfId="0" applyFont="1" applyBorder="1"/>
    <xf numFmtId="0" fontId="2" fillId="0" borderId="159" xfId="0" applyFont="1" applyBorder="1"/>
    <xf numFmtId="180" fontId="2" fillId="0" borderId="157" xfId="0" applyNumberFormat="1" applyFont="1" applyBorder="1" applyAlignment="1">
      <alignment horizontal="center"/>
    </xf>
    <xf numFmtId="180" fontId="2" fillId="0" borderId="160" xfId="0" quotePrefix="1" applyNumberFormat="1" applyFont="1" applyBorder="1" applyAlignment="1">
      <alignment horizontal="center"/>
    </xf>
    <xf numFmtId="180" fontId="2" fillId="0" borderId="158" xfId="0" applyNumberFormat="1" applyFont="1" applyBorder="1" applyAlignment="1">
      <alignment horizontal="center"/>
    </xf>
    <xf numFmtId="180" fontId="2" fillId="0" borderId="160" xfId="0" applyNumberFormat="1" applyFont="1" applyBorder="1" applyAlignment="1">
      <alignment horizontal="center"/>
    </xf>
    <xf numFmtId="0" fontId="2" fillId="0" borderId="161" xfId="0" quotePrefix="1" applyFont="1" applyBorder="1" applyAlignment="1">
      <alignment horizontal="center"/>
    </xf>
    <xf numFmtId="0" fontId="8" fillId="0" borderId="30" xfId="0" applyFont="1" applyBorder="1" applyAlignment="1">
      <alignment horizontal="center"/>
    </xf>
    <xf numFmtId="0" fontId="2" fillId="0" borderId="13" xfId="0" quotePrefix="1" applyFont="1" applyBorder="1"/>
    <xf numFmtId="0" fontId="2" fillId="0" borderId="14" xfId="0" applyFont="1" applyBorder="1"/>
    <xf numFmtId="0" fontId="2" fillId="0" borderId="15" xfId="0" quotePrefix="1" applyFont="1" applyBorder="1" applyAlignment="1">
      <alignment horizontal="center"/>
    </xf>
    <xf numFmtId="0" fontId="2" fillId="0" borderId="13" xfId="0" applyFont="1" applyBorder="1"/>
    <xf numFmtId="0" fontId="2" fillId="0" borderId="15" xfId="0" applyFont="1" applyBorder="1"/>
    <xf numFmtId="180" fontId="2" fillId="0" borderId="13" xfId="0" applyNumberFormat="1" applyFont="1" applyBorder="1" applyAlignment="1">
      <alignment horizontal="center"/>
    </xf>
    <xf numFmtId="180" fontId="2" fillId="0" borderId="13" xfId="0" quotePrefix="1" applyNumberFormat="1" applyFont="1" applyBorder="1" applyAlignment="1">
      <alignment horizontal="center"/>
    </xf>
    <xf numFmtId="180" fontId="2" fillId="0" borderId="9" xfId="0" applyNumberFormat="1" applyFont="1" applyBorder="1" applyAlignment="1">
      <alignment horizontal="center"/>
    </xf>
    <xf numFmtId="0" fontId="2" fillId="0" borderId="75" xfId="0" quotePrefix="1" applyFont="1" applyBorder="1" applyAlignment="1">
      <alignment horizontal="center"/>
    </xf>
    <xf numFmtId="0" fontId="2" fillId="0" borderId="35" xfId="0" applyFont="1" applyBorder="1"/>
    <xf numFmtId="0" fontId="2" fillId="0" borderId="0" xfId="0" quotePrefix="1" applyFont="1" applyBorder="1"/>
    <xf numFmtId="0" fontId="2" fillId="0" borderId="0" xfId="0" applyFont="1" applyBorder="1" applyAlignment="1">
      <alignment horizontal="right"/>
    </xf>
    <xf numFmtId="0" fontId="8" fillId="0" borderId="162" xfId="0" applyFont="1" applyBorder="1" applyAlignment="1">
      <alignment horizontal="center"/>
    </xf>
    <xf numFmtId="0" fontId="8" fillId="0" borderId="0" xfId="0" applyFont="1" applyBorder="1" applyAlignment="1">
      <alignment horizontal="center"/>
    </xf>
    <xf numFmtId="180" fontId="8" fillId="0" borderId="163" xfId="0" applyNumberFormat="1" applyFont="1" applyBorder="1" applyAlignment="1">
      <alignment horizontal="center"/>
    </xf>
    <xf numFmtId="0" fontId="2" fillId="0" borderId="0" xfId="0" quotePrefix="1" applyFont="1" applyBorder="1" applyAlignment="1">
      <alignment horizontal="center"/>
    </xf>
    <xf numFmtId="0" fontId="8" fillId="0" borderId="164" xfId="0" applyFont="1" applyBorder="1"/>
    <xf numFmtId="0" fontId="2" fillId="0" borderId="165" xfId="0" quotePrefix="1" applyFont="1" applyBorder="1" applyAlignment="1">
      <alignment horizontal="center"/>
    </xf>
    <xf numFmtId="0" fontId="2" fillId="0" borderId="166" xfId="0" applyFont="1" applyBorder="1" applyAlignment="1">
      <alignment horizontal="center"/>
    </xf>
    <xf numFmtId="0" fontId="8" fillId="0" borderId="80" xfId="0" applyFont="1" applyBorder="1" applyAlignment="1">
      <alignment horizontal="center"/>
    </xf>
    <xf numFmtId="0" fontId="8" fillId="0" borderId="89" xfId="0" applyFont="1" applyBorder="1" applyAlignment="1">
      <alignment horizontal="center"/>
    </xf>
    <xf numFmtId="0" fontId="2" fillId="0" borderId="3" xfId="0" applyFont="1" applyBorder="1"/>
    <xf numFmtId="0" fontId="2" fillId="0" borderId="2" xfId="0" quotePrefix="1" applyFont="1" applyBorder="1"/>
    <xf numFmtId="0" fontId="2" fillId="0" borderId="2" xfId="0" applyFont="1" applyBorder="1"/>
    <xf numFmtId="0" fontId="2" fillId="0" borderId="2" xfId="0" applyFont="1" applyBorder="1" applyAlignment="1">
      <alignment horizontal="center"/>
    </xf>
    <xf numFmtId="0" fontId="2" fillId="0" borderId="2" xfId="0" quotePrefix="1" applyFont="1" applyBorder="1" applyAlignment="1">
      <alignment horizontal="center"/>
    </xf>
    <xf numFmtId="0" fontId="8" fillId="0" borderId="167" xfId="0" applyFont="1" applyBorder="1"/>
    <xf numFmtId="0" fontId="8" fillId="0" borderId="168" xfId="0" applyFont="1" applyBorder="1" applyAlignment="1">
      <alignment horizontal="center"/>
    </xf>
    <xf numFmtId="180" fontId="8" fillId="0" borderId="29" xfId="0" quotePrefix="1" applyNumberFormat="1" applyFont="1" applyBorder="1" applyAlignment="1">
      <alignment horizontal="center"/>
    </xf>
    <xf numFmtId="0" fontId="2" fillId="0" borderId="7" xfId="0" quotePrefix="1" applyFont="1" applyBorder="1" applyAlignment="1">
      <alignment horizontal="center"/>
    </xf>
    <xf numFmtId="0" fontId="2" fillId="0" borderId="89" xfId="0" quotePrefix="1" applyFont="1" applyBorder="1" applyAlignment="1">
      <alignment horizontal="center"/>
    </xf>
    <xf numFmtId="0" fontId="2" fillId="0" borderId="69" xfId="0" applyFont="1" applyBorder="1"/>
    <xf numFmtId="0" fontId="2" fillId="0" borderId="169" xfId="0" applyFont="1" applyBorder="1"/>
    <xf numFmtId="0" fontId="8" fillId="0" borderId="170" xfId="0" applyFont="1" applyBorder="1" applyAlignment="1">
      <alignment horizontal="center"/>
    </xf>
    <xf numFmtId="0" fontId="2" fillId="0" borderId="65" xfId="0" applyFont="1" applyBorder="1"/>
    <xf numFmtId="0" fontId="8" fillId="0" borderId="30" xfId="0" applyFont="1" applyBorder="1" applyAlignment="1">
      <alignment horizontal="centerContinuous"/>
    </xf>
    <xf numFmtId="0" fontId="2" fillId="0" borderId="14" xfId="0" applyFont="1" applyBorder="1" applyAlignment="1"/>
    <xf numFmtId="0" fontId="8" fillId="0" borderId="13" xfId="0" applyFont="1" applyBorder="1" applyAlignment="1">
      <alignment horizontal="centerContinuous"/>
    </xf>
    <xf numFmtId="0" fontId="8" fillId="0" borderId="169" xfId="0" applyFont="1" applyBorder="1"/>
    <xf numFmtId="0" fontId="8" fillId="0" borderId="19" xfId="0" applyFont="1" applyBorder="1"/>
    <xf numFmtId="0" fontId="8" fillId="0" borderId="171" xfId="0" applyFont="1" applyBorder="1" applyAlignment="1">
      <alignment horizontal="center"/>
    </xf>
    <xf numFmtId="0" fontId="8" fillId="0" borderId="22" xfId="0" applyFont="1" applyBorder="1" applyAlignment="1"/>
    <xf numFmtId="0" fontId="8" fillId="0" borderId="7" xfId="0" applyFont="1" applyBorder="1" applyAlignment="1">
      <alignment horizontal="center"/>
    </xf>
    <xf numFmtId="0" fontId="8" fillId="0" borderId="13" xfId="0" applyFont="1" applyBorder="1" applyAlignment="1">
      <alignment horizontal="center"/>
    </xf>
    <xf numFmtId="0" fontId="8" fillId="0" borderId="172" xfId="0" applyFont="1" applyBorder="1" applyAlignment="1">
      <alignment horizontal="center"/>
    </xf>
    <xf numFmtId="0" fontId="8" fillId="0" borderId="9" xfId="0" applyFont="1" applyBorder="1" applyAlignment="1">
      <alignment horizontal="center"/>
    </xf>
    <xf numFmtId="0" fontId="8" fillId="0" borderId="44" xfId="0" applyFont="1" applyBorder="1" applyAlignment="1">
      <alignment horizontal="center"/>
    </xf>
    <xf numFmtId="0" fontId="2" fillId="0" borderId="173" xfId="0" quotePrefix="1" applyFont="1" applyBorder="1" applyAlignment="1">
      <alignment horizontal="center"/>
    </xf>
    <xf numFmtId="0" fontId="2" fillId="0" borderId="174" xfId="0" quotePrefix="1" applyFont="1" applyBorder="1"/>
    <xf numFmtId="0" fontId="2" fillId="0" borderId="174" xfId="0" applyFont="1" applyBorder="1" applyAlignment="1">
      <alignment horizontal="center"/>
    </xf>
    <xf numFmtId="0" fontId="2" fillId="0" borderId="175" xfId="0" quotePrefix="1" applyFont="1" applyBorder="1" applyAlignment="1">
      <alignment horizontal="center"/>
    </xf>
    <xf numFmtId="0" fontId="2" fillId="0" borderId="176" xfId="0" applyFont="1" applyBorder="1"/>
    <xf numFmtId="0" fontId="2" fillId="0" borderId="175" xfId="0" applyFont="1" applyBorder="1"/>
    <xf numFmtId="0" fontId="2" fillId="0" borderId="174" xfId="0" quotePrefix="1" applyFont="1" applyBorder="1" applyAlignment="1">
      <alignment horizontal="center"/>
    </xf>
    <xf numFmtId="2" fontId="2" fillId="0" borderId="177" xfId="0" applyNumberFormat="1" applyFont="1" applyBorder="1" applyAlignment="1">
      <alignment horizontal="center"/>
    </xf>
    <xf numFmtId="0" fontId="2" fillId="0" borderId="154" xfId="0" applyFont="1" applyBorder="1" applyAlignment="1">
      <alignment horizontal="center"/>
    </xf>
    <xf numFmtId="180" fontId="2" fillId="0" borderId="178" xfId="0" quotePrefix="1" applyNumberFormat="1" applyFont="1" applyBorder="1" applyAlignment="1">
      <alignment horizontal="center"/>
    </xf>
    <xf numFmtId="0" fontId="2" fillId="0" borderId="30" xfId="0" quotePrefix="1" applyFont="1" applyBorder="1" applyAlignment="1">
      <alignment horizontal="center"/>
    </xf>
    <xf numFmtId="0" fontId="2" fillId="0" borderId="13" xfId="0" quotePrefix="1" applyFont="1" applyBorder="1" applyAlignment="1">
      <alignment horizontal="center"/>
    </xf>
    <xf numFmtId="0" fontId="2" fillId="0" borderId="15" xfId="0" applyFont="1" applyBorder="1" applyAlignment="1">
      <alignment horizontal="right"/>
    </xf>
    <xf numFmtId="0" fontId="2" fillId="0" borderId="13" xfId="0" quotePrefix="1" applyFont="1" applyBorder="1" applyAlignment="1"/>
    <xf numFmtId="2" fontId="2" fillId="0" borderId="179" xfId="0" applyNumberFormat="1" applyFont="1" applyBorder="1" applyAlignment="1">
      <alignment horizontal="center"/>
    </xf>
    <xf numFmtId="180" fontId="2" fillId="0" borderId="75" xfId="0" applyNumberFormat="1" applyFont="1" applyBorder="1" applyAlignment="1">
      <alignment horizontal="center"/>
    </xf>
    <xf numFmtId="0" fontId="2" fillId="10" borderId="180" xfId="0" applyFont="1" applyFill="1" applyBorder="1"/>
    <xf numFmtId="0" fontId="2" fillId="10" borderId="1" xfId="0" applyFont="1" applyFill="1" applyBorder="1"/>
    <xf numFmtId="0" fontId="8" fillId="10" borderId="1" xfId="0" applyFont="1" applyFill="1" applyBorder="1"/>
    <xf numFmtId="0" fontId="8" fillId="0" borderId="181" xfId="0" applyFont="1" applyBorder="1" applyAlignment="1">
      <alignment horizontal="center"/>
    </xf>
    <xf numFmtId="2" fontId="8" fillId="0" borderId="182" xfId="0" applyNumberFormat="1" applyFont="1" applyBorder="1" applyAlignment="1">
      <alignment horizontal="center"/>
    </xf>
    <xf numFmtId="0" fontId="8" fillId="0" borderId="51" xfId="0" applyFont="1" applyBorder="1" applyAlignment="1">
      <alignment horizontal="center"/>
    </xf>
    <xf numFmtId="180" fontId="8" fillId="0" borderId="86" xfId="0" applyNumberFormat="1" applyFont="1" applyBorder="1" applyAlignment="1">
      <alignment horizontal="center"/>
    </xf>
    <xf numFmtId="0" fontId="2" fillId="0" borderId="21" xfId="0" applyFont="1" applyBorder="1"/>
    <xf numFmtId="0" fontId="8" fillId="0" borderId="20" xfId="0" applyFont="1" applyFill="1" applyBorder="1"/>
    <xf numFmtId="0" fontId="2" fillId="0" borderId="89" xfId="0" applyFont="1" applyBorder="1"/>
    <xf numFmtId="0" fontId="2" fillId="0" borderId="15" xfId="0" applyFont="1" applyBorder="1" applyAlignment="1">
      <alignment horizontal="centerContinuous"/>
    </xf>
    <xf numFmtId="0" fontId="8" fillId="0" borderId="22" xfId="0" applyFont="1" applyBorder="1"/>
    <xf numFmtId="0" fontId="2" fillId="0" borderId="16" xfId="0" applyFont="1" applyBorder="1"/>
    <xf numFmtId="0" fontId="2" fillId="0" borderId="89" xfId="0" applyFont="1" applyBorder="1" applyAlignment="1"/>
    <xf numFmtId="0" fontId="8" fillId="0" borderId="13" xfId="0" applyFont="1" applyFill="1" applyBorder="1" applyAlignment="1"/>
    <xf numFmtId="0" fontId="2" fillId="0" borderId="15" xfId="0" applyFont="1" applyFill="1" applyBorder="1"/>
    <xf numFmtId="0" fontId="8" fillId="0" borderId="14" xfId="0" applyFont="1" applyBorder="1" applyAlignment="1">
      <alignment horizontal="centerContinuous"/>
    </xf>
    <xf numFmtId="0" fontId="8" fillId="0" borderId="13" xfId="0" applyFont="1" applyBorder="1"/>
    <xf numFmtId="0" fontId="8" fillId="0" borderId="14" xfId="0" applyFont="1" applyBorder="1"/>
    <xf numFmtId="0" fontId="8" fillId="0" borderId="14" xfId="0" applyFont="1" applyBorder="1" applyAlignment="1">
      <alignment horizontal="center"/>
    </xf>
    <xf numFmtId="0" fontId="2" fillId="0" borderId="44" xfId="0" applyFont="1" applyBorder="1" applyAlignment="1"/>
    <xf numFmtId="1" fontId="2" fillId="0" borderId="156" xfId="0" applyNumberFormat="1" applyFont="1" applyFill="1" applyBorder="1" applyAlignment="1">
      <alignment horizontal="center"/>
    </xf>
    <xf numFmtId="0" fontId="2" fillId="10" borderId="157" xfId="0" applyFont="1" applyFill="1" applyBorder="1" applyAlignment="1">
      <alignment horizontal="centerContinuous"/>
    </xf>
    <xf numFmtId="0" fontId="2" fillId="10" borderId="159" xfId="0" applyFont="1" applyFill="1" applyBorder="1" applyAlignment="1">
      <alignment horizontal="centerContinuous"/>
    </xf>
    <xf numFmtId="171" fontId="2" fillId="0" borderId="157" xfId="0" applyNumberFormat="1" applyFont="1" applyBorder="1"/>
    <xf numFmtId="0" fontId="2" fillId="0" borderId="158" xfId="0" quotePrefix="1" applyFont="1" applyBorder="1"/>
    <xf numFmtId="4" fontId="2" fillId="0" borderId="157" xfId="0" applyNumberFormat="1" applyFont="1" applyBorder="1"/>
    <xf numFmtId="0" fontId="8" fillId="0" borderId="37" xfId="0" applyFont="1" applyBorder="1" applyAlignment="1">
      <alignment horizontal="center"/>
    </xf>
    <xf numFmtId="0" fontId="8" fillId="0" borderId="91" xfId="0" applyFont="1" applyBorder="1" applyAlignment="1">
      <alignment horizontal="center"/>
    </xf>
    <xf numFmtId="0" fontId="2" fillId="0" borderId="183" xfId="0" applyFont="1" applyBorder="1" applyAlignment="1">
      <alignment horizontal="center"/>
    </xf>
    <xf numFmtId="0" fontId="2" fillId="0" borderId="174" xfId="0" applyFont="1" applyFill="1" applyBorder="1" applyAlignment="1"/>
    <xf numFmtId="0" fontId="2" fillId="0" borderId="175" xfId="0" applyFont="1" applyFill="1" applyBorder="1" applyAlignment="1">
      <alignment horizontal="center"/>
    </xf>
    <xf numFmtId="171" fontId="2" fillId="0" borderId="154" xfId="0" applyNumberFormat="1" applyFont="1" applyBorder="1"/>
    <xf numFmtId="0" fontId="2" fillId="0" borderId="154" xfId="0" quotePrefix="1" applyFont="1" applyBorder="1"/>
    <xf numFmtId="4" fontId="2" fillId="0" borderId="174" xfId="0" applyNumberFormat="1" applyFont="1" applyBorder="1"/>
    <xf numFmtId="0" fontId="8" fillId="0" borderId="75" xfId="0" applyFont="1" applyBorder="1" applyAlignment="1">
      <alignment horizontal="center"/>
    </xf>
    <xf numFmtId="0" fontId="2" fillId="10" borderId="48" xfId="0" applyFont="1" applyFill="1" applyBorder="1"/>
    <xf numFmtId="180" fontId="2" fillId="0" borderId="184" xfId="0" applyNumberFormat="1" applyFont="1" applyBorder="1"/>
    <xf numFmtId="0" fontId="2" fillId="0" borderId="50" xfId="0" applyFont="1" applyBorder="1"/>
    <xf numFmtId="171" fontId="2" fillId="0" borderId="49" xfId="0" applyNumberFormat="1" applyFont="1" applyBorder="1"/>
    <xf numFmtId="0" fontId="2" fillId="0" borderId="49" xfId="0" quotePrefix="1" applyFont="1" applyBorder="1"/>
    <xf numFmtId="4" fontId="2" fillId="0" borderId="184" xfId="0" applyNumberFormat="1" applyFont="1" applyBorder="1"/>
    <xf numFmtId="180" fontId="8" fillId="0" borderId="10" xfId="0" applyNumberFormat="1" applyFont="1" applyBorder="1"/>
    <xf numFmtId="1" fontId="2" fillId="0" borderId="37" xfId="0" applyNumberFormat="1" applyFont="1" applyBorder="1"/>
    <xf numFmtId="180" fontId="2" fillId="0" borderId="10" xfId="0" applyNumberFormat="1" applyFont="1" applyBorder="1"/>
    <xf numFmtId="180" fontId="2" fillId="0" borderId="37" xfId="0" applyNumberFormat="1" applyFont="1" applyBorder="1"/>
    <xf numFmtId="4" fontId="2" fillId="0" borderId="10" xfId="0" applyNumberFormat="1" applyFont="1" applyBorder="1"/>
    <xf numFmtId="171" fontId="2" fillId="0" borderId="73" xfId="0" applyNumberFormat="1" applyFont="1" applyBorder="1" applyAlignment="1"/>
    <xf numFmtId="0" fontId="2" fillId="0" borderId="30" xfId="0" applyFont="1" applyFill="1" applyBorder="1"/>
    <xf numFmtId="180" fontId="2" fillId="0" borderId="13" xfId="0" applyNumberFormat="1" applyFont="1" applyBorder="1" applyAlignment="1">
      <alignment horizontal="right"/>
    </xf>
    <xf numFmtId="171" fontId="2" fillId="0" borderId="13" xfId="0" applyNumberFormat="1" applyFont="1" applyBorder="1"/>
    <xf numFmtId="0" fontId="2" fillId="0" borderId="14" xfId="0" quotePrefix="1" applyFont="1" applyBorder="1"/>
    <xf numFmtId="4" fontId="2" fillId="0" borderId="13" xfId="0" applyNumberFormat="1" applyFont="1" applyBorder="1"/>
    <xf numFmtId="1" fontId="2" fillId="0" borderId="9" xfId="0" applyNumberFormat="1" applyFont="1" applyBorder="1" applyAlignment="1">
      <alignment horizontal="center"/>
    </xf>
    <xf numFmtId="4" fontId="2" fillId="0" borderId="13" xfId="0" applyNumberFormat="1" applyFont="1" applyBorder="1" applyAlignment="1">
      <alignment horizontal="center"/>
    </xf>
    <xf numFmtId="4" fontId="2" fillId="0" borderId="75" xfId="0" applyNumberFormat="1" applyFont="1" applyBorder="1" applyAlignment="1">
      <alignment horizontal="center"/>
    </xf>
    <xf numFmtId="0" fontId="2" fillId="10" borderId="3" xfId="0" applyFont="1" applyFill="1" applyBorder="1"/>
    <xf numFmtId="0" fontId="2" fillId="10" borderId="2" xfId="0" applyFont="1" applyFill="1" applyBorder="1"/>
    <xf numFmtId="0" fontId="8" fillId="0" borderId="55" xfId="0" applyFont="1" applyBorder="1"/>
    <xf numFmtId="0" fontId="2" fillId="0" borderId="1" xfId="0" applyFont="1" applyBorder="1"/>
    <xf numFmtId="4" fontId="8" fillId="0" borderId="55" xfId="0" applyNumberFormat="1" applyFont="1" applyBorder="1"/>
    <xf numFmtId="0" fontId="2" fillId="0" borderId="185" xfId="0" applyFont="1" applyBorder="1"/>
    <xf numFmtId="0" fontId="2" fillId="10" borderId="55" xfId="0" applyFont="1" applyFill="1" applyBorder="1"/>
    <xf numFmtId="4" fontId="8" fillId="0" borderId="111" xfId="0" applyNumberFormat="1" applyFont="1" applyBorder="1" applyAlignment="1">
      <alignment horizontal="center"/>
    </xf>
    <xf numFmtId="171" fontId="2" fillId="0" borderId="0" xfId="0" applyNumberFormat="1" applyFont="1" applyBorder="1"/>
    <xf numFmtId="0" fontId="2" fillId="0" borderId="0" xfId="0" applyFont="1" applyFill="1" applyBorder="1"/>
    <xf numFmtId="0" fontId="8" fillId="0" borderId="35" xfId="0" applyFont="1" applyBorder="1" applyAlignment="1">
      <alignment horizontal="center"/>
    </xf>
    <xf numFmtId="0" fontId="2" fillId="0" borderId="11" xfId="0" applyFont="1" applyBorder="1"/>
    <xf numFmtId="0" fontId="2" fillId="0" borderId="12" xfId="0" applyFont="1" applyBorder="1"/>
    <xf numFmtId="0" fontId="8" fillId="0" borderId="10" xfId="0" applyFont="1" applyBorder="1" applyAlignment="1">
      <alignment horizontal="center"/>
    </xf>
    <xf numFmtId="0" fontId="8" fillId="0" borderId="22" xfId="0" applyFont="1" applyBorder="1" applyAlignment="1">
      <alignment horizontal="centerContinuous"/>
    </xf>
    <xf numFmtId="0" fontId="8" fillId="0" borderId="73" xfId="0" applyFont="1" applyBorder="1" applyAlignment="1">
      <alignment horizontal="center"/>
    </xf>
    <xf numFmtId="0" fontId="8" fillId="0" borderId="13" xfId="0" applyFont="1" applyBorder="1" applyAlignment="1"/>
    <xf numFmtId="0" fontId="2" fillId="0" borderId="67" xfId="0" applyFont="1" applyBorder="1"/>
    <xf numFmtId="1" fontId="2" fillId="0" borderId="10" xfId="0" applyNumberFormat="1" applyFont="1" applyBorder="1"/>
    <xf numFmtId="0" fontId="8" fillId="0" borderId="37" xfId="0" applyFont="1" applyBorder="1" applyAlignment="1"/>
    <xf numFmtId="0" fontId="2" fillId="0" borderId="37" xfId="0" applyFont="1" applyBorder="1"/>
    <xf numFmtId="4" fontId="2" fillId="0" borderId="73" xfId="0" applyNumberFormat="1" applyFont="1" applyBorder="1"/>
    <xf numFmtId="0" fontId="2" fillId="0" borderId="183" xfId="0" applyFont="1" applyBorder="1"/>
    <xf numFmtId="0" fontId="2" fillId="0" borderId="174" xfId="0" applyFont="1" applyBorder="1"/>
    <xf numFmtId="1" fontId="2" fillId="0" borderId="174" xfId="0" applyNumberFormat="1" applyFont="1" applyBorder="1"/>
    <xf numFmtId="0" fontId="2" fillId="0" borderId="186" xfId="0" applyFont="1" applyBorder="1" applyAlignment="1">
      <alignment horizontal="right"/>
    </xf>
    <xf numFmtId="9" fontId="2" fillId="0" borderId="186" xfId="0" applyNumberFormat="1" applyFont="1" applyBorder="1" applyAlignment="1">
      <alignment horizontal="center"/>
    </xf>
    <xf numFmtId="171" fontId="2" fillId="0" borderId="174" xfId="0" applyNumberFormat="1" applyFont="1" applyBorder="1"/>
    <xf numFmtId="4" fontId="2" fillId="0" borderId="178" xfId="0" applyNumberFormat="1" applyFont="1" applyBorder="1" applyAlignment="1"/>
    <xf numFmtId="0" fontId="2" fillId="0" borderId="30" xfId="0" applyFont="1" applyBorder="1"/>
    <xf numFmtId="1" fontId="2" fillId="0" borderId="13" xfId="0" applyNumberFormat="1" applyFont="1" applyBorder="1"/>
    <xf numFmtId="0" fontId="2" fillId="0" borderId="39" xfId="0" applyFont="1" applyBorder="1" applyAlignment="1">
      <alignment horizontal="right"/>
    </xf>
    <xf numFmtId="0" fontId="2" fillId="0" borderId="39" xfId="0" applyFont="1" applyBorder="1"/>
    <xf numFmtId="2" fontId="2" fillId="0" borderId="22" xfId="0" applyNumberFormat="1" applyFont="1" applyBorder="1"/>
    <xf numFmtId="4" fontId="2" fillId="0" borderId="91" xfId="0" applyNumberFormat="1" applyFont="1" applyBorder="1" applyAlignment="1"/>
    <xf numFmtId="180" fontId="2" fillId="10" borderId="2" xfId="0" applyNumberFormat="1" applyFont="1" applyFill="1" applyBorder="1"/>
    <xf numFmtId="0" fontId="2" fillId="10" borderId="2" xfId="0" applyFont="1" applyFill="1" applyBorder="1" applyAlignment="1">
      <alignment horizontal="center"/>
    </xf>
    <xf numFmtId="4" fontId="8" fillId="0" borderId="111" xfId="0" applyNumberFormat="1" applyFont="1" applyBorder="1" applyAlignment="1"/>
    <xf numFmtId="172" fontId="8" fillId="0" borderId="3" xfId="0" applyNumberFormat="1" applyFont="1" applyBorder="1"/>
    <xf numFmtId="172" fontId="19" fillId="0" borderId="2" xfId="0" applyNumberFormat="1" applyFont="1" applyBorder="1"/>
    <xf numFmtId="172" fontId="2" fillId="0" borderId="2" xfId="0" applyNumberFormat="1" applyFont="1" applyBorder="1"/>
    <xf numFmtId="172" fontId="8" fillId="0" borderId="141" xfId="0" applyNumberFormat="1" applyFont="1" applyBorder="1" applyAlignment="1">
      <alignment horizontal="centerContinuous"/>
    </xf>
    <xf numFmtId="172" fontId="8" fillId="0" borderId="142" xfId="0" applyNumberFormat="1" applyFont="1" applyBorder="1" applyAlignment="1">
      <alignment horizontal="centerContinuous"/>
    </xf>
    <xf numFmtId="172" fontId="2" fillId="0" borderId="142" xfId="0" applyNumberFormat="1" applyFont="1" applyBorder="1"/>
    <xf numFmtId="172" fontId="8" fillId="0" borderId="142" xfId="0" applyNumberFormat="1" applyFont="1" applyBorder="1"/>
    <xf numFmtId="172" fontId="2" fillId="0" borderId="187" xfId="0" applyNumberFormat="1" applyFont="1" applyBorder="1"/>
    <xf numFmtId="0" fontId="2" fillId="0" borderId="87" xfId="0" applyFont="1" applyBorder="1"/>
    <xf numFmtId="172" fontId="8" fillId="0" borderId="81" xfId="0" applyNumberFormat="1" applyFont="1" applyBorder="1" applyAlignment="1">
      <alignment horizontal="center"/>
    </xf>
    <xf numFmtId="172" fontId="2" fillId="0" borderId="30" xfId="0" applyNumberFormat="1" applyFont="1" applyBorder="1"/>
    <xf numFmtId="172" fontId="2" fillId="0" borderId="14" xfId="0" applyNumberFormat="1" applyFont="1" applyBorder="1"/>
    <xf numFmtId="172" fontId="2" fillId="0" borderId="13" xfId="0" applyNumberFormat="1" applyFont="1" applyBorder="1"/>
    <xf numFmtId="172" fontId="2" fillId="0" borderId="15" xfId="0" applyNumberFormat="1" applyFont="1" applyBorder="1"/>
    <xf numFmtId="172" fontId="2" fillId="0" borderId="188" xfId="0" applyNumberFormat="1" applyFont="1" applyBorder="1"/>
    <xf numFmtId="172" fontId="2" fillId="0" borderId="129" xfId="0" applyNumberFormat="1" applyFont="1" applyBorder="1"/>
    <xf numFmtId="172" fontId="2" fillId="0" borderId="130" xfId="0" applyNumberFormat="1" applyFont="1" applyBorder="1"/>
    <xf numFmtId="0" fontId="2" fillId="0" borderId="129" xfId="0" applyFont="1" applyBorder="1"/>
    <xf numFmtId="0" fontId="2" fillId="0" borderId="130" xfId="0" applyFont="1" applyBorder="1"/>
    <xf numFmtId="172" fontId="2" fillId="0" borderId="75" xfId="0" applyNumberFormat="1" applyFont="1" applyBorder="1"/>
    <xf numFmtId="172" fontId="2" fillId="0" borderId="3" xfId="0" quotePrefix="1" applyNumberFormat="1" applyFont="1" applyBorder="1"/>
    <xf numFmtId="172" fontId="2" fillId="0" borderId="2" xfId="0" quotePrefix="1" applyNumberFormat="1" applyFont="1" applyBorder="1"/>
    <xf numFmtId="172" fontId="2" fillId="0" borderId="149" xfId="0" applyNumberFormat="1" applyFont="1" applyBorder="1"/>
    <xf numFmtId="172" fontId="2" fillId="0" borderId="4" xfId="0" applyNumberFormat="1" applyFont="1" applyBorder="1"/>
    <xf numFmtId="172" fontId="2" fillId="0" borderId="55" xfId="0" applyNumberFormat="1" applyFont="1" applyBorder="1"/>
    <xf numFmtId="171" fontId="2" fillId="0" borderId="26" xfId="0" applyNumberFormat="1" applyFont="1" applyBorder="1" applyAlignment="1">
      <alignment horizontal="center"/>
    </xf>
    <xf numFmtId="0" fontId="8" fillId="0" borderId="30" xfId="0" applyFont="1" applyBorder="1"/>
    <xf numFmtId="0" fontId="2" fillId="0" borderId="44" xfId="0" applyFont="1" applyBorder="1"/>
    <xf numFmtId="0" fontId="8" fillId="0" borderId="47" xfId="0" applyFont="1" applyBorder="1" applyAlignment="1">
      <alignment horizontal="center"/>
    </xf>
    <xf numFmtId="0" fontId="2" fillId="0" borderId="0" xfId="0" applyFont="1" applyAlignment="1"/>
    <xf numFmtId="0" fontId="2" fillId="0" borderId="91" xfId="0" applyFont="1" applyBorder="1"/>
    <xf numFmtId="15" fontId="2" fillId="0" borderId="30" xfId="0" applyNumberFormat="1" applyFont="1" applyBorder="1" applyAlignment="1">
      <alignment horizontal="centerContinuous"/>
    </xf>
    <xf numFmtId="171" fontId="8" fillId="0" borderId="75" xfId="0" applyNumberFormat="1" applyFont="1" applyBorder="1" applyAlignment="1">
      <alignment horizontal="center"/>
    </xf>
    <xf numFmtId="0" fontId="8" fillId="0" borderId="69" xfId="0" applyFont="1" applyBorder="1" applyAlignment="1">
      <alignment horizontal="centerContinuous"/>
    </xf>
    <xf numFmtId="0" fontId="2" fillId="0" borderId="20" xfId="0" applyFont="1" applyBorder="1" applyAlignment="1">
      <alignment horizontal="centerContinuous"/>
    </xf>
    <xf numFmtId="0" fontId="90" fillId="0" borderId="11" xfId="0" applyFont="1" applyBorder="1" applyAlignment="1">
      <alignment horizontal="centerContinuous"/>
    </xf>
    <xf numFmtId="0" fontId="90" fillId="0" borderId="14" xfId="0" applyFont="1" applyBorder="1"/>
    <xf numFmtId="0" fontId="2" fillId="0" borderId="174" xfId="0" applyFont="1" applyBorder="1" applyAlignment="1">
      <alignment horizontal="centerContinuous"/>
    </xf>
    <xf numFmtId="0" fontId="2" fillId="0" borderId="154" xfId="0" applyFont="1" applyBorder="1" applyAlignment="1">
      <alignment horizontal="centerContinuous"/>
    </xf>
    <xf numFmtId="0" fontId="8" fillId="0" borderId="160" xfId="0" applyFont="1" applyBorder="1" applyAlignment="1">
      <alignment horizontal="center"/>
    </xf>
    <xf numFmtId="171" fontId="8" fillId="0" borderId="178" xfId="0" applyNumberFormat="1" applyFont="1" applyBorder="1" applyAlignment="1">
      <alignment horizontal="center"/>
    </xf>
    <xf numFmtId="0" fontId="2" fillId="0" borderId="30" xfId="0" applyFont="1" applyBorder="1" applyAlignment="1">
      <alignment horizontal="center"/>
    </xf>
    <xf numFmtId="0" fontId="19" fillId="0" borderId="13" xfId="0" applyFont="1" applyBorder="1" applyAlignment="1"/>
    <xf numFmtId="0" fontId="8" fillId="0" borderId="14" xfId="0" applyFont="1" applyBorder="1" applyAlignment="1"/>
    <xf numFmtId="171" fontId="2" fillId="0" borderId="75" xfId="0" applyNumberFormat="1" applyFont="1" applyBorder="1" applyAlignment="1">
      <alignment horizontal="center"/>
    </xf>
    <xf numFmtId="0" fontId="2" fillId="10" borderId="8" xfId="0" applyFont="1" applyFill="1" applyBorder="1"/>
    <xf numFmtId="0" fontId="2" fillId="10" borderId="0" xfId="0" applyFont="1" applyFill="1" applyBorder="1"/>
    <xf numFmtId="0" fontId="2" fillId="10" borderId="0" xfId="0" applyFont="1" applyFill="1"/>
    <xf numFmtId="0" fontId="8" fillId="0" borderId="19" xfId="0" applyFont="1" applyBorder="1" applyAlignment="1"/>
    <xf numFmtId="171" fontId="8" fillId="0" borderId="66" xfId="0" applyNumberFormat="1" applyFont="1" applyBorder="1" applyAlignment="1">
      <alignment horizontal="center"/>
    </xf>
    <xf numFmtId="0" fontId="8" fillId="10" borderId="2" xfId="0" applyFont="1" applyFill="1" applyBorder="1"/>
    <xf numFmtId="0" fontId="8" fillId="0" borderId="149" xfId="0" applyFont="1" applyBorder="1"/>
    <xf numFmtId="4" fontId="8" fillId="0" borderId="26" xfId="0" applyNumberFormat="1" applyFont="1" applyBorder="1" applyAlignment="1">
      <alignment horizontal="center"/>
    </xf>
    <xf numFmtId="0" fontId="91" fillId="0" borderId="0" xfId="0" applyFont="1" applyAlignment="1">
      <alignment horizontal="left" vertical="center" indent="1"/>
    </xf>
    <xf numFmtId="0" fontId="92" fillId="0" borderId="0" xfId="0" applyFont="1" applyAlignment="1">
      <alignment horizontal="left" vertical="center" indent="1"/>
    </xf>
    <xf numFmtId="0" fontId="47" fillId="0" borderId="0" xfId="0" applyFont="1" applyAlignment="1">
      <alignment horizontal="justify" vertical="center"/>
    </xf>
    <xf numFmtId="0" fontId="88" fillId="0" borderId="0" xfId="0" applyFont="1"/>
    <xf numFmtId="0" fontId="13" fillId="0" borderId="27" xfId="0" applyFont="1" applyBorder="1"/>
    <xf numFmtId="0" fontId="13" fillId="0" borderId="8" xfId="0" applyFont="1" applyBorder="1"/>
    <xf numFmtId="0" fontId="2" fillId="0" borderId="7" xfId="0" applyFont="1" applyFill="1" applyBorder="1"/>
    <xf numFmtId="181" fontId="2" fillId="0" borderId="155" xfId="0" quotePrefix="1" applyNumberFormat="1" applyFont="1" applyBorder="1" applyAlignment="1">
      <alignment horizontal="center"/>
    </xf>
    <xf numFmtId="0" fontId="2" fillId="0" borderId="189" xfId="0" applyFont="1" applyBorder="1"/>
    <xf numFmtId="0" fontId="2" fillId="0" borderId="154" xfId="0" applyFont="1" applyBorder="1" applyAlignment="1">
      <alignment vertical="center"/>
    </xf>
    <xf numFmtId="0" fontId="2" fillId="0" borderId="49" xfId="0" applyFont="1" applyBorder="1"/>
    <xf numFmtId="0" fontId="2" fillId="0" borderId="190" xfId="0" applyFont="1" applyBorder="1"/>
    <xf numFmtId="0" fontId="8" fillId="0" borderId="49" xfId="0" applyFont="1" applyBorder="1"/>
    <xf numFmtId="0" fontId="2" fillId="0" borderId="191" xfId="0" applyFont="1" applyBorder="1"/>
    <xf numFmtId="49" fontId="2" fillId="0" borderId="0" xfId="0" applyNumberFormat="1" applyFont="1" applyBorder="1"/>
    <xf numFmtId="0" fontId="8" fillId="0" borderId="154" xfId="0" applyFont="1" applyFill="1" applyBorder="1"/>
    <xf numFmtId="0" fontId="2" fillId="0" borderId="154" xfId="0" applyFont="1" applyFill="1" applyBorder="1"/>
    <xf numFmtId="0" fontId="2" fillId="0" borderId="155" xfId="0" applyFont="1" applyBorder="1"/>
    <xf numFmtId="49" fontId="2" fillId="0" borderId="7" xfId="0" applyNumberFormat="1" applyFont="1" applyBorder="1" applyAlignment="1">
      <alignment horizontal="center"/>
    </xf>
    <xf numFmtId="49" fontId="2" fillId="0" borderId="0" xfId="0" applyNumberFormat="1" applyFont="1"/>
    <xf numFmtId="49" fontId="2" fillId="0" borderId="154" xfId="0" applyNumberFormat="1" applyFont="1" applyBorder="1" applyAlignment="1"/>
    <xf numFmtId="0" fontId="14" fillId="0" borderId="8" xfId="0" quotePrefix="1" applyFont="1" applyBorder="1" applyAlignment="1">
      <alignment horizontal="center"/>
    </xf>
    <xf numFmtId="0" fontId="2" fillId="0" borderId="73" xfId="0" applyFont="1" applyBorder="1"/>
    <xf numFmtId="171" fontId="2" fillId="0" borderId="178" xfId="0" applyNumberFormat="1" applyFont="1" applyBorder="1"/>
    <xf numFmtId="44" fontId="2" fillId="0" borderId="91" xfId="0" applyNumberFormat="1" applyFont="1" applyBorder="1"/>
    <xf numFmtId="0" fontId="8" fillId="0" borderId="192" xfId="0" applyFont="1" applyBorder="1" applyAlignment="1">
      <alignment horizontal="center"/>
    </xf>
    <xf numFmtId="0" fontId="2" fillId="0" borderId="192" xfId="0" applyFont="1" applyBorder="1"/>
    <xf numFmtId="44" fontId="2" fillId="0" borderId="160" xfId="0" applyNumberFormat="1" applyFont="1" applyBorder="1"/>
    <xf numFmtId="171" fontId="2" fillId="0" borderId="91" xfId="0" applyNumberFormat="1" applyFont="1" applyBorder="1"/>
    <xf numFmtId="171" fontId="2" fillId="0" borderId="186" xfId="0" applyNumberFormat="1" applyFont="1" applyBorder="1"/>
    <xf numFmtId="171" fontId="2" fillId="0" borderId="193" xfId="0" applyNumberFormat="1" applyFont="1" applyBorder="1"/>
    <xf numFmtId="171" fontId="2" fillId="0" borderId="39" xfId="0" applyNumberFormat="1" applyFont="1" applyBorder="1"/>
    <xf numFmtId="171" fontId="2" fillId="0" borderId="194" xfId="0" applyNumberFormat="1" applyFont="1" applyBorder="1"/>
    <xf numFmtId="171" fontId="8" fillId="0" borderId="195" xfId="0" applyNumberFormat="1" applyFont="1" applyBorder="1"/>
    <xf numFmtId="171" fontId="8" fillId="0" borderId="79" xfId="0" applyNumberFormat="1" applyFont="1" applyBorder="1"/>
    <xf numFmtId="0" fontId="2" fillId="0" borderId="165" xfId="0" applyFont="1" applyBorder="1"/>
    <xf numFmtId="0" fontId="8" fillId="0" borderId="10" xfId="0" applyFont="1" applyBorder="1" applyAlignment="1">
      <alignment vertical="center" wrapText="1"/>
    </xf>
    <xf numFmtId="0" fontId="8" fillId="0" borderId="22" xfId="0" applyFont="1" applyBorder="1" applyAlignment="1">
      <alignment vertical="center" wrapText="1"/>
    </xf>
    <xf numFmtId="0" fontId="2" fillId="0" borderId="0" xfId="0" applyFont="1" applyBorder="1" applyAlignment="1"/>
    <xf numFmtId="0" fontId="2" fillId="0" borderId="0" xfId="0" applyFont="1" applyFill="1" applyBorder="1" applyAlignment="1">
      <alignment horizontal="left"/>
    </xf>
    <xf numFmtId="0" fontId="2" fillId="0" borderId="16" xfId="0" applyFont="1" applyFill="1" applyBorder="1" applyAlignment="1">
      <alignment horizontal="left"/>
    </xf>
    <xf numFmtId="0" fontId="8" fillId="0" borderId="0" xfId="0" applyFont="1" applyFill="1" applyBorder="1"/>
    <xf numFmtId="171" fontId="8" fillId="0" borderId="195" xfId="0" applyNumberFormat="1" applyFont="1" applyBorder="1" applyAlignment="1">
      <alignment vertical="center"/>
    </xf>
    <xf numFmtId="0" fontId="13" fillId="0" borderId="192" xfId="0" applyFont="1" applyBorder="1"/>
    <xf numFmtId="171" fontId="2" fillId="0" borderId="160" xfId="0" applyNumberFormat="1" applyFont="1" applyBorder="1"/>
    <xf numFmtId="0" fontId="2" fillId="0" borderId="16" xfId="0" applyFont="1" applyFill="1" applyBorder="1"/>
    <xf numFmtId="171" fontId="2" fillId="0" borderId="195" xfId="0" applyNumberFormat="1" applyFont="1" applyBorder="1"/>
    <xf numFmtId="0" fontId="14" fillId="0" borderId="192" xfId="0" applyFont="1" applyBorder="1" applyAlignment="1">
      <alignment horizontal="center"/>
    </xf>
    <xf numFmtId="9" fontId="8" fillId="0" borderId="0" xfId="0" applyNumberFormat="1" applyFont="1" applyBorder="1" applyAlignment="1">
      <alignment horizontal="right"/>
    </xf>
    <xf numFmtId="0" fontId="13" fillId="0" borderId="0" xfId="0" applyFont="1" applyBorder="1" applyAlignment="1"/>
    <xf numFmtId="171" fontId="2" fillId="0" borderId="88" xfId="0" applyNumberFormat="1" applyFont="1" applyBorder="1" applyAlignment="1"/>
    <xf numFmtId="171" fontId="2" fillId="0" borderId="47" xfId="0" applyNumberFormat="1" applyFont="1" applyBorder="1"/>
    <xf numFmtId="171" fontId="2" fillId="0" borderId="196" xfId="0" applyNumberFormat="1" applyFont="1" applyBorder="1"/>
    <xf numFmtId="0" fontId="2" fillId="0" borderId="0" xfId="0" applyFont="1" applyFill="1" applyBorder="1" applyAlignment="1"/>
    <xf numFmtId="171" fontId="2" fillId="0" borderId="195" xfId="0" applyNumberFormat="1" applyFont="1" applyBorder="1" applyAlignment="1"/>
    <xf numFmtId="0" fontId="2" fillId="0" borderId="11" xfId="0" applyFont="1" applyFill="1" applyBorder="1"/>
    <xf numFmtId="171" fontId="8" fillId="0" borderId="178" xfId="0" applyNumberFormat="1" applyFont="1" applyBorder="1"/>
    <xf numFmtId="9" fontId="2" fillId="0" borderId="0" xfId="0" applyNumberFormat="1" applyFont="1" applyBorder="1" applyAlignment="1">
      <alignment horizontal="center"/>
    </xf>
    <xf numFmtId="171" fontId="2" fillId="0" borderId="0" xfId="0" applyNumberFormat="1" applyFont="1" applyBorder="1" applyAlignment="1">
      <alignment horizontal="left"/>
    </xf>
    <xf numFmtId="171" fontId="2" fillId="0" borderId="25" xfId="0" applyNumberFormat="1" applyFont="1" applyBorder="1"/>
    <xf numFmtId="0" fontId="2" fillId="0" borderId="14" xfId="0" applyFont="1" applyFill="1" applyBorder="1"/>
    <xf numFmtId="171" fontId="8" fillId="0" borderId="25" xfId="0" applyNumberFormat="1" applyFont="1" applyBorder="1"/>
    <xf numFmtId="0" fontId="13" fillId="0" borderId="197" xfId="0" applyFont="1" applyBorder="1"/>
    <xf numFmtId="0" fontId="94" fillId="0" borderId="2" xfId="0" applyFont="1" applyBorder="1"/>
    <xf numFmtId="0" fontId="2" fillId="0" borderId="29" xfId="0" applyFont="1" applyBorder="1"/>
    <xf numFmtId="0" fontId="8" fillId="0" borderId="0" xfId="0" applyFont="1" applyAlignment="1">
      <alignment horizontal="right"/>
    </xf>
    <xf numFmtId="0" fontId="54" fillId="0" borderId="0" xfId="0" applyFont="1" applyAlignment="1">
      <alignment horizontal="right"/>
    </xf>
    <xf numFmtId="178" fontId="2" fillId="0" borderId="0" xfId="0" applyNumberFormat="1" applyFont="1" applyAlignment="1">
      <alignment horizontal="center"/>
    </xf>
    <xf numFmtId="178" fontId="88" fillId="0" borderId="0" xfId="0" applyNumberFormat="1" applyFont="1" applyAlignment="1">
      <alignment horizontal="center"/>
    </xf>
    <xf numFmtId="44" fontId="21" fillId="0" borderId="42" xfId="1" applyFont="1" applyBorder="1" applyProtection="1">
      <protection locked="0"/>
    </xf>
    <xf numFmtId="44" fontId="21" fillId="0" borderId="5" xfId="1" applyFont="1" applyBorder="1" applyProtection="1">
      <protection locked="0"/>
    </xf>
    <xf numFmtId="44" fontId="21" fillId="0" borderId="83" xfId="1" applyFont="1" applyBorder="1" applyProtection="1">
      <protection locked="0"/>
    </xf>
    <xf numFmtId="44" fontId="8" fillId="0" borderId="90" xfId="1" applyFont="1" applyBorder="1" applyAlignment="1">
      <alignment vertical="center"/>
    </xf>
    <xf numFmtId="44" fontId="26" fillId="0" borderId="91" xfId="1" applyFont="1" applyBorder="1" applyAlignment="1">
      <alignment vertical="center"/>
    </xf>
    <xf numFmtId="44" fontId="8" fillId="0" borderId="81" xfId="1" applyFont="1" applyBorder="1" applyAlignment="1">
      <alignment vertical="center"/>
    </xf>
    <xf numFmtId="44" fontId="5" fillId="0" borderId="37" xfId="1" applyFont="1" applyBorder="1"/>
    <xf numFmtId="44" fontId="5" fillId="0" borderId="5" xfId="1" applyFont="1" applyBorder="1"/>
    <xf numFmtId="44" fontId="5" fillId="0" borderId="79" xfId="1" applyFont="1" applyBorder="1"/>
    <xf numFmtId="44" fontId="8" fillId="0" borderId="21" xfId="1" applyFont="1" applyBorder="1" applyAlignment="1">
      <alignment horizontal="right"/>
    </xf>
    <xf numFmtId="44" fontId="5" fillId="0" borderId="9" xfId="1" applyFont="1" applyBorder="1"/>
    <xf numFmtId="9" fontId="21" fillId="2" borderId="5" xfId="14" applyFont="1" applyFill="1" applyBorder="1" applyProtection="1">
      <protection locked="0"/>
    </xf>
    <xf numFmtId="9" fontId="21" fillId="2" borderId="9" xfId="14" applyFont="1" applyFill="1" applyBorder="1" applyProtection="1">
      <protection locked="0"/>
    </xf>
    <xf numFmtId="44" fontId="6" fillId="0" borderId="82" xfId="1" applyFont="1" applyBorder="1" applyProtection="1"/>
    <xf numFmtId="44" fontId="6" fillId="0" borderId="5" xfId="1" applyFont="1" applyBorder="1" applyProtection="1"/>
    <xf numFmtId="44" fontId="6" fillId="0" borderId="83" xfId="1" applyFont="1" applyBorder="1" applyProtection="1"/>
    <xf numFmtId="44" fontId="8" fillId="0" borderId="12" xfId="1" applyFont="1" applyBorder="1" applyAlignment="1">
      <alignment horizontal="right"/>
    </xf>
    <xf numFmtId="44" fontId="5" fillId="0" borderId="84" xfId="1" applyFont="1" applyBorder="1" applyProtection="1"/>
    <xf numFmtId="44" fontId="6" fillId="0" borderId="37" xfId="1" applyFont="1" applyBorder="1" applyProtection="1"/>
    <xf numFmtId="44" fontId="6" fillId="0" borderId="79" xfId="1" applyFont="1" applyBorder="1" applyProtection="1"/>
    <xf numFmtId="44" fontId="8" fillId="0" borderId="0" xfId="1" applyFont="1" applyBorder="1" applyAlignment="1">
      <alignment horizontal="right"/>
    </xf>
    <xf numFmtId="44" fontId="5" fillId="0" borderId="0" xfId="1" applyFont="1" applyBorder="1"/>
    <xf numFmtId="44" fontId="8" fillId="0" borderId="23" xfId="1" applyFont="1" applyBorder="1" applyAlignment="1">
      <alignment horizontal="right"/>
    </xf>
    <xf numFmtId="44" fontId="6" fillId="0" borderId="85" xfId="1" applyFont="1" applyBorder="1" applyProtection="1"/>
    <xf numFmtId="44" fontId="23" fillId="5" borderId="37" xfId="1" applyFont="1" applyFill="1" applyBorder="1" applyAlignment="1" applyProtection="1">
      <alignment vertical="center"/>
      <protection locked="0"/>
    </xf>
    <xf numFmtId="44" fontId="15" fillId="0" borderId="37" xfId="1" applyFont="1" applyBorder="1" applyAlignment="1">
      <alignment vertical="center"/>
    </xf>
    <xf numFmtId="44" fontId="23" fillId="5" borderId="5" xfId="1" applyFont="1" applyFill="1" applyBorder="1" applyAlignment="1" applyProtection="1">
      <alignment vertical="center"/>
      <protection locked="0"/>
    </xf>
    <xf numFmtId="44" fontId="15" fillId="0" borderId="5" xfId="1" applyFont="1" applyBorder="1" applyAlignment="1">
      <alignment vertical="center"/>
    </xf>
    <xf numFmtId="44" fontId="23" fillId="5" borderId="43" xfId="1" applyFont="1" applyFill="1" applyBorder="1" applyAlignment="1" applyProtection="1">
      <alignment vertical="center"/>
      <protection locked="0"/>
    </xf>
    <xf numFmtId="44" fontId="15" fillId="0" borderId="43" xfId="1" applyFont="1" applyBorder="1" applyAlignment="1">
      <alignment vertical="center"/>
    </xf>
    <xf numFmtId="44" fontId="23" fillId="5" borderId="51" xfId="1" applyFont="1" applyFill="1" applyBorder="1" applyAlignment="1" applyProtection="1">
      <alignment vertical="center"/>
      <protection locked="0"/>
    </xf>
    <xf numFmtId="44" fontId="15" fillId="0" borderId="51" xfId="1" applyFont="1" applyBorder="1" applyAlignment="1">
      <alignment vertical="center"/>
    </xf>
    <xf numFmtId="44" fontId="17" fillId="0" borderId="16" xfId="1" applyFont="1" applyBorder="1" applyAlignment="1">
      <alignment horizontal="right" vertical="center"/>
    </xf>
    <xf numFmtId="44" fontId="15" fillId="0" borderId="9" xfId="1" applyFont="1" applyBorder="1" applyAlignment="1">
      <alignment vertical="center"/>
    </xf>
    <xf numFmtId="44" fontId="23" fillId="2" borderId="37" xfId="1" applyFont="1" applyFill="1" applyBorder="1" applyAlignment="1" applyProtection="1">
      <alignment vertical="center"/>
      <protection locked="0"/>
    </xf>
    <xf numFmtId="44" fontId="23" fillId="2" borderId="5" xfId="1" applyFont="1" applyFill="1" applyBorder="1" applyAlignment="1" applyProtection="1">
      <alignment vertical="center"/>
      <protection locked="0"/>
    </xf>
    <xf numFmtId="44" fontId="23" fillId="2" borderId="9" xfId="1" applyFont="1" applyFill="1" applyBorder="1" applyAlignment="1" applyProtection="1">
      <alignment vertical="center"/>
      <protection locked="0"/>
    </xf>
    <xf numFmtId="44" fontId="17" fillId="0" borderId="12" xfId="1" applyFont="1" applyBorder="1" applyAlignment="1">
      <alignment horizontal="right" vertical="center"/>
    </xf>
    <xf numFmtId="44" fontId="17" fillId="0" borderId="9" xfId="1" applyFont="1" applyBorder="1" applyAlignment="1">
      <alignment vertical="center" wrapText="1"/>
    </xf>
    <xf numFmtId="44" fontId="23" fillId="5" borderId="56" xfId="1" applyFont="1" applyFill="1" applyBorder="1" applyAlignment="1" applyProtection="1">
      <alignment vertical="center"/>
      <protection locked="0"/>
    </xf>
    <xf numFmtId="44" fontId="15" fillId="0" borderId="56" xfId="1" applyFont="1" applyBorder="1" applyAlignment="1">
      <alignment vertical="center"/>
    </xf>
    <xf numFmtId="2" fontId="23" fillId="5" borderId="37" xfId="0" applyNumberFormat="1" applyFont="1" applyFill="1" applyBorder="1" applyAlignment="1" applyProtection="1">
      <alignment vertical="center"/>
      <protection locked="0"/>
    </xf>
    <xf numFmtId="2" fontId="23" fillId="5" borderId="5" xfId="0" applyNumberFormat="1" applyFont="1" applyFill="1" applyBorder="1" applyAlignment="1" applyProtection="1">
      <alignment vertical="center"/>
      <protection locked="0"/>
    </xf>
    <xf numFmtId="2" fontId="23" fillId="5" borderId="43" xfId="0" applyNumberFormat="1" applyFont="1" applyFill="1" applyBorder="1" applyAlignment="1" applyProtection="1">
      <alignment vertical="center"/>
      <protection locked="0"/>
    </xf>
    <xf numFmtId="2" fontId="23" fillId="5" borderId="51" xfId="0" applyNumberFormat="1" applyFont="1" applyFill="1" applyBorder="1" applyAlignment="1" applyProtection="1">
      <alignment vertical="center"/>
      <protection locked="0"/>
    </xf>
    <xf numFmtId="2" fontId="17" fillId="0" borderId="0" xfId="0" applyNumberFormat="1" applyFont="1" applyBorder="1" applyAlignment="1">
      <alignment horizontal="right" vertical="center"/>
    </xf>
    <xf numFmtId="2" fontId="15" fillId="0" borderId="0" xfId="0" applyNumberFormat="1" applyFont="1" applyBorder="1" applyAlignment="1">
      <alignment vertical="center"/>
    </xf>
    <xf numFmtId="2" fontId="15" fillId="0" borderId="20" xfId="0" applyNumberFormat="1" applyFont="1" applyBorder="1" applyAlignment="1">
      <alignment vertical="center"/>
    </xf>
    <xf numFmtId="2" fontId="15" fillId="0" borderId="9" xfId="0" applyNumberFormat="1" applyFont="1" applyBorder="1" applyAlignment="1">
      <alignment vertical="center"/>
    </xf>
    <xf numFmtId="2" fontId="23" fillId="2" borderId="37" xfId="0" applyNumberFormat="1" applyFont="1" applyFill="1" applyBorder="1" applyAlignment="1" applyProtection="1">
      <alignment vertical="center"/>
      <protection locked="0"/>
    </xf>
    <xf numFmtId="2" fontId="23" fillId="2" borderId="5" xfId="0" applyNumberFormat="1" applyFont="1" applyFill="1" applyBorder="1" applyAlignment="1" applyProtection="1">
      <alignment vertical="center"/>
      <protection locked="0"/>
    </xf>
    <xf numFmtId="2" fontId="23" fillId="2" borderId="9" xfId="0" applyNumberFormat="1" applyFont="1" applyFill="1" applyBorder="1" applyAlignment="1" applyProtection="1">
      <alignment vertical="center"/>
      <protection locked="0"/>
    </xf>
    <xf numFmtId="2" fontId="17" fillId="0" borderId="11" xfId="0" applyNumberFormat="1" applyFont="1" applyBorder="1" applyAlignment="1">
      <alignment horizontal="right" vertical="center"/>
    </xf>
    <xf numFmtId="2" fontId="17" fillId="0" borderId="14" xfId="0" applyNumberFormat="1" applyFont="1" applyBorder="1" applyAlignment="1">
      <alignment horizontal="right" vertical="center"/>
    </xf>
    <xf numFmtId="2" fontId="15" fillId="0" borderId="0" xfId="0" applyNumberFormat="1" applyFont="1" applyAlignment="1">
      <alignment vertical="center"/>
    </xf>
    <xf numFmtId="2" fontId="23" fillId="5" borderId="56" xfId="0" applyNumberFormat="1" applyFont="1" applyFill="1" applyBorder="1" applyAlignment="1" applyProtection="1">
      <alignment vertical="center"/>
      <protection locked="0"/>
    </xf>
    <xf numFmtId="44" fontId="21" fillId="2" borderId="39" xfId="1" applyFont="1" applyFill="1" applyBorder="1" applyAlignment="1" applyProtection="1">
      <alignment vertical="center"/>
      <protection locked="0"/>
    </xf>
    <xf numFmtId="44" fontId="5" fillId="0" borderId="39" xfId="1" applyFont="1" applyBorder="1" applyAlignment="1">
      <alignment vertical="center"/>
    </xf>
    <xf numFmtId="44" fontId="21" fillId="2" borderId="5" xfId="1" applyFont="1" applyFill="1" applyBorder="1" applyAlignment="1" applyProtection="1">
      <alignment vertical="center"/>
      <protection locked="0"/>
    </xf>
    <xf numFmtId="44" fontId="5" fillId="0" borderId="5" xfId="1" applyFont="1" applyBorder="1" applyAlignment="1">
      <alignment vertical="center"/>
    </xf>
    <xf numFmtId="44" fontId="21" fillId="2" borderId="9" xfId="1" applyFont="1" applyFill="1" applyBorder="1" applyAlignment="1" applyProtection="1">
      <alignment vertical="center"/>
      <protection locked="0"/>
    </xf>
    <xf numFmtId="44" fontId="5" fillId="0" borderId="79" xfId="1" applyFont="1" applyBorder="1" applyAlignment="1">
      <alignment vertical="center"/>
    </xf>
    <xf numFmtId="44" fontId="5" fillId="0" borderId="9" xfId="1" applyFont="1" applyBorder="1" applyAlignment="1">
      <alignment vertical="center"/>
    </xf>
    <xf numFmtId="44" fontId="21" fillId="2" borderId="37" xfId="1" applyFont="1" applyFill="1" applyBorder="1" applyAlignment="1" applyProtection="1">
      <alignment vertical="center"/>
      <protection locked="0"/>
    </xf>
    <xf numFmtId="44" fontId="5" fillId="0" borderId="37" xfId="1" applyFont="1" applyBorder="1" applyAlignment="1">
      <alignment vertical="center"/>
    </xf>
    <xf numFmtId="44" fontId="5" fillId="0" borderId="80" xfId="1" applyFont="1" applyBorder="1" applyAlignment="1">
      <alignment vertical="center"/>
    </xf>
    <xf numFmtId="44" fontId="5" fillId="0" borderId="81" xfId="1" applyFont="1" applyBorder="1" applyAlignment="1">
      <alignment vertical="center"/>
    </xf>
    <xf numFmtId="44" fontId="6" fillId="0" borderId="25" xfId="1" applyFont="1" applyBorder="1" applyAlignment="1" applyProtection="1">
      <alignment vertical="center"/>
    </xf>
    <xf numFmtId="44" fontId="5" fillId="0" borderId="26" xfId="1" applyFont="1" applyBorder="1" applyAlignment="1">
      <alignment vertical="center"/>
    </xf>
    <xf numFmtId="44" fontId="5" fillId="0" borderId="73" xfId="1" applyFont="1" applyBorder="1" applyAlignment="1">
      <alignment vertical="center"/>
    </xf>
    <xf numFmtId="44" fontId="5" fillId="0" borderId="74" xfId="1" applyFont="1" applyBorder="1" applyAlignment="1">
      <alignment vertical="center"/>
    </xf>
    <xf numFmtId="44" fontId="5" fillId="0" borderId="25" xfId="1" applyFont="1" applyBorder="1" applyAlignment="1">
      <alignment vertical="center"/>
    </xf>
    <xf numFmtId="44" fontId="8" fillId="0" borderId="21" xfId="1" applyFont="1" applyBorder="1" applyAlignment="1">
      <alignment horizontal="right" vertical="center"/>
    </xf>
    <xf numFmtId="44" fontId="5" fillId="0" borderId="75" xfId="1" applyFont="1" applyBorder="1" applyAlignment="1">
      <alignment vertical="center"/>
    </xf>
    <xf numFmtId="0" fontId="13" fillId="0" borderId="20" xfId="0" applyFont="1" applyBorder="1" applyAlignment="1">
      <alignment vertical="center"/>
    </xf>
    <xf numFmtId="174" fontId="5" fillId="0" borderId="47" xfId="0" applyNumberFormat="1" applyFont="1" applyBorder="1" applyAlignment="1">
      <alignment horizontal="right" vertical="center" wrapText="1"/>
    </xf>
    <xf numFmtId="44" fontId="5" fillId="0" borderId="73" xfId="1" applyFont="1" applyFill="1" applyBorder="1" applyAlignment="1">
      <alignment vertical="center"/>
    </xf>
    <xf numFmtId="44" fontId="21" fillId="2" borderId="79" xfId="1" applyFont="1" applyFill="1" applyBorder="1" applyAlignment="1" applyProtection="1">
      <alignment vertical="center"/>
      <protection locked="0"/>
    </xf>
    <xf numFmtId="44" fontId="5" fillId="0" borderId="88" xfId="1" applyFont="1" applyFill="1" applyBorder="1" applyAlignment="1">
      <alignment vertical="center"/>
    </xf>
    <xf numFmtId="44" fontId="8" fillId="0" borderId="15" xfId="1" applyFont="1" applyBorder="1" applyAlignment="1">
      <alignment horizontal="right" vertical="center"/>
    </xf>
    <xf numFmtId="44" fontId="21" fillId="2" borderId="47" xfId="1" applyFont="1" applyFill="1" applyBorder="1" applyAlignment="1" applyProtection="1">
      <alignment vertical="center"/>
      <protection locked="0"/>
    </xf>
    <xf numFmtId="44" fontId="21" fillId="2" borderId="88" xfId="1" applyFont="1" applyFill="1" applyBorder="1" applyAlignment="1" applyProtection="1">
      <alignment vertical="center"/>
      <protection locked="0"/>
    </xf>
    <xf numFmtId="44" fontId="6" fillId="0" borderId="78" xfId="1" applyFont="1" applyBorder="1" applyAlignment="1" applyProtection="1">
      <alignment vertical="center"/>
    </xf>
    <xf numFmtId="0" fontId="8" fillId="0" borderId="69" xfId="0" applyFont="1" applyFill="1" applyBorder="1" applyAlignment="1" applyProtection="1">
      <alignment horizontal="left" vertical="center" wrapText="1"/>
    </xf>
    <xf numFmtId="0" fontId="8" fillId="0" borderId="20" xfId="0" applyFont="1" applyBorder="1" applyAlignment="1" applyProtection="1">
      <alignment horizontal="left" vertical="center"/>
    </xf>
    <xf numFmtId="0" fontId="8" fillId="0" borderId="21" xfId="0" applyFont="1" applyBorder="1" applyAlignment="1" applyProtection="1">
      <alignment horizontal="left" vertical="center"/>
    </xf>
    <xf numFmtId="171" fontId="17" fillId="0" borderId="70" xfId="0" applyNumberFormat="1" applyFont="1" applyFill="1" applyBorder="1" applyAlignment="1" applyProtection="1">
      <alignment horizontal="left" vertical="center" wrapText="1"/>
    </xf>
    <xf numFmtId="171" fontId="14" fillId="0" borderId="71" xfId="0" applyNumberFormat="1" applyFont="1" applyBorder="1" applyAlignment="1" applyProtection="1">
      <alignment vertical="center" wrapText="1"/>
    </xf>
    <xf numFmtId="0" fontId="13" fillId="0" borderId="71" xfId="0" applyFont="1" applyBorder="1" applyAlignment="1">
      <alignment vertical="center"/>
    </xf>
    <xf numFmtId="0" fontId="13" fillId="0" borderId="72" xfId="0" applyFont="1" applyBorder="1" applyAlignment="1">
      <alignment vertical="center"/>
    </xf>
    <xf numFmtId="0" fontId="8" fillId="0" borderId="20"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171" fontId="17" fillId="9" borderId="33" xfId="0" applyNumberFormat="1" applyFont="1" applyFill="1" applyBorder="1" applyAlignment="1" applyProtection="1">
      <alignment horizontal="left" vertical="center" wrapText="1"/>
    </xf>
    <xf numFmtId="171" fontId="13" fillId="9" borderId="34" xfId="0" applyNumberFormat="1" applyFont="1" applyFill="1" applyBorder="1" applyAlignment="1" applyProtection="1">
      <alignment horizontal="left" vertical="center" wrapText="1"/>
    </xf>
    <xf numFmtId="0" fontId="13" fillId="0" borderId="34" xfId="0" applyFont="1" applyBorder="1" applyAlignment="1">
      <alignment vertical="center"/>
    </xf>
    <xf numFmtId="0" fontId="13" fillId="0" borderId="135" xfId="0" applyFont="1" applyBorder="1" applyAlignment="1">
      <alignment vertical="center"/>
    </xf>
    <xf numFmtId="171" fontId="28" fillId="3" borderId="136" xfId="0" applyNumberFormat="1" applyFont="1" applyFill="1" applyBorder="1" applyAlignment="1" applyProtection="1">
      <alignment horizontal="center" vertical="center" wrapText="1"/>
    </xf>
    <xf numFmtId="171" fontId="13" fillId="0" borderId="137" xfId="0" applyNumberFormat="1" applyFont="1" applyBorder="1" applyAlignment="1" applyProtection="1">
      <alignment horizontal="center" vertical="center" wrapText="1"/>
    </xf>
    <xf numFmtId="0" fontId="13" fillId="0" borderId="138" xfId="0" applyFont="1" applyBorder="1" applyAlignment="1">
      <alignment horizontal="center" vertical="center" wrapText="1"/>
    </xf>
    <xf numFmtId="0" fontId="10" fillId="0" borderId="19" xfId="0" applyFont="1" applyFill="1" applyBorder="1" applyAlignment="1">
      <alignment vertical="top" wrapText="1"/>
    </xf>
    <xf numFmtId="0" fontId="0" fillId="0" borderId="20" xfId="0" applyBorder="1" applyAlignment="1">
      <alignment vertical="top" wrapText="1"/>
    </xf>
    <xf numFmtId="0" fontId="8" fillId="0" borderId="131" xfId="0" applyFont="1" applyFill="1" applyBorder="1" applyAlignment="1" applyProtection="1">
      <alignment horizontal="left" vertical="center" wrapText="1"/>
    </xf>
    <xf numFmtId="0" fontId="5" fillId="0" borderId="132" xfId="0" applyFont="1" applyBorder="1" applyAlignment="1" applyProtection="1">
      <alignment horizontal="left" vertical="center"/>
    </xf>
    <xf numFmtId="0" fontId="5" fillId="0" borderId="133" xfId="0" applyFont="1" applyBorder="1" applyAlignment="1" applyProtection="1">
      <alignment horizontal="left" vertical="center"/>
    </xf>
    <xf numFmtId="171" fontId="17" fillId="0" borderId="134" xfId="0" applyNumberFormat="1" applyFont="1" applyFill="1" applyBorder="1" applyAlignment="1" applyProtection="1">
      <alignment horizontal="left" vertical="center" wrapText="1"/>
    </xf>
    <xf numFmtId="171" fontId="14" fillId="0" borderId="79" xfId="0" applyNumberFormat="1" applyFont="1" applyBorder="1" applyAlignment="1" applyProtection="1">
      <alignment horizontal="left" vertical="center" wrapText="1"/>
    </xf>
    <xf numFmtId="171" fontId="13" fillId="9" borderId="34" xfId="0" applyNumberFormat="1" applyFont="1" applyFill="1" applyBorder="1" applyAlignment="1" applyProtection="1">
      <alignment horizontal="left" vertical="center"/>
    </xf>
    <xf numFmtId="171" fontId="13" fillId="9" borderId="135" xfId="0" applyNumberFormat="1" applyFont="1" applyFill="1" applyBorder="1" applyAlignment="1" applyProtection="1">
      <alignment horizontal="left" vertical="center"/>
    </xf>
    <xf numFmtId="0" fontId="43" fillId="0" borderId="62" xfId="0" applyFont="1" applyFill="1" applyBorder="1" applyAlignment="1" applyProtection="1">
      <alignment horizontal="left" vertical="center" wrapText="1"/>
    </xf>
    <xf numFmtId="0" fontId="48" fillId="0" borderId="116" xfId="0" applyFont="1" applyBorder="1" applyAlignment="1">
      <alignment horizontal="left" vertical="center"/>
    </xf>
    <xf numFmtId="0" fontId="48" fillId="0" borderId="116" xfId="0" applyFont="1" applyBorder="1" applyAlignment="1">
      <alignment vertical="center"/>
    </xf>
    <xf numFmtId="0" fontId="8" fillId="0" borderId="128" xfId="0" applyFont="1" applyFill="1" applyBorder="1" applyAlignment="1" applyProtection="1">
      <alignment horizontal="left" vertical="center" wrapText="1"/>
    </xf>
    <xf numFmtId="0" fontId="5" fillId="0" borderId="129" xfId="0" applyFont="1" applyBorder="1" applyAlignment="1" applyProtection="1">
      <alignment horizontal="left" vertical="center" wrapText="1"/>
    </xf>
    <xf numFmtId="0" fontId="13" fillId="0" borderId="129" xfId="0" applyFont="1" applyBorder="1" applyAlignment="1">
      <alignment horizontal="left" vertical="center" wrapText="1"/>
    </xf>
    <xf numFmtId="0" fontId="13" fillId="0" borderId="130" xfId="0" applyFont="1" applyBorder="1" applyAlignment="1">
      <alignment horizontal="left" vertical="center" wrapText="1"/>
    </xf>
    <xf numFmtId="0" fontId="8" fillId="0" borderId="61"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13" fillId="0" borderId="9" xfId="0" applyFont="1" applyBorder="1" applyAlignment="1">
      <alignment horizontal="left" vertical="center" wrapText="1"/>
    </xf>
    <xf numFmtId="171" fontId="15" fillId="0" borderId="127" xfId="0" applyNumberFormat="1" applyFont="1" applyFill="1" applyBorder="1" applyAlignment="1" applyProtection="1">
      <alignment horizontal="left" vertical="center" wrapText="1"/>
    </xf>
    <xf numFmtId="171" fontId="13" fillId="0" borderId="28" xfId="0" applyNumberFormat="1" applyFont="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139" xfId="0" applyFont="1" applyBorder="1" applyAlignment="1" applyProtection="1">
      <alignment horizontal="left" vertical="center" wrapText="1"/>
    </xf>
    <xf numFmtId="0" fontId="67" fillId="0" borderId="33" xfId="0" applyFont="1" applyFill="1" applyBorder="1" applyAlignment="1" applyProtection="1">
      <alignment horizontal="center" vertical="center" wrapText="1"/>
    </xf>
    <xf numFmtId="0" fontId="66" fillId="0" borderId="34" xfId="0" applyFont="1" applyBorder="1" applyAlignment="1" applyProtection="1">
      <alignment horizontal="center" vertical="center" wrapText="1"/>
    </xf>
    <xf numFmtId="0" fontId="66" fillId="0" borderId="135" xfId="0" applyFont="1" applyBorder="1" applyAlignment="1" applyProtection="1">
      <alignment horizontal="center" vertical="center" wrapText="1"/>
    </xf>
    <xf numFmtId="0" fontId="51" fillId="3" borderId="70" xfId="0" applyFont="1" applyFill="1" applyBorder="1" applyAlignment="1" applyProtection="1">
      <alignment horizontal="center" vertical="center" wrapText="1"/>
    </xf>
    <xf numFmtId="0" fontId="61" fillId="0" borderId="71" xfId="0" applyFont="1" applyBorder="1" applyAlignment="1">
      <alignment horizontal="center" vertical="center" wrapText="1"/>
    </xf>
    <xf numFmtId="0" fontId="61" fillId="0" borderId="115" xfId="0" applyFont="1" applyBorder="1" applyAlignment="1">
      <alignment horizontal="center" vertical="center" wrapText="1"/>
    </xf>
    <xf numFmtId="0" fontId="37" fillId="6" borderId="71" xfId="0" applyFont="1" applyFill="1" applyBorder="1" applyAlignment="1" applyProtection="1">
      <alignment horizontal="center" vertical="center" wrapText="1"/>
    </xf>
    <xf numFmtId="0" fontId="86" fillId="0" borderId="71" xfId="0" applyFont="1" applyBorder="1" applyAlignment="1">
      <alignment horizontal="center" vertical="center" wrapText="1"/>
    </xf>
    <xf numFmtId="0" fontId="87" fillId="0" borderId="115" xfId="0" applyFont="1" applyBorder="1" applyAlignment="1">
      <alignment vertical="center"/>
    </xf>
    <xf numFmtId="0" fontId="17" fillId="2" borderId="19" xfId="0" applyFont="1" applyFill="1" applyBorder="1" applyAlignment="1" applyProtection="1">
      <alignment vertical="center"/>
      <protection locked="0"/>
    </xf>
    <xf numFmtId="0" fontId="13" fillId="2" borderId="20" xfId="0" applyFont="1" applyFill="1" applyBorder="1" applyAlignment="1" applyProtection="1">
      <alignment vertical="center"/>
      <protection locked="0"/>
    </xf>
    <xf numFmtId="0" fontId="13" fillId="2" borderId="89" xfId="0" applyFont="1" applyFill="1" applyBorder="1" applyAlignment="1" applyProtection="1">
      <alignment vertical="center"/>
      <protection locked="0"/>
    </xf>
    <xf numFmtId="0" fontId="17" fillId="2" borderId="55" xfId="0"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13" fillId="2" borderId="86" xfId="0" applyFont="1" applyFill="1" applyBorder="1" applyAlignment="1" applyProtection="1">
      <alignment vertical="center"/>
      <protection locked="0"/>
    </xf>
    <xf numFmtId="0" fontId="30" fillId="0" borderId="19" xfId="0" applyFont="1" applyFill="1" applyBorder="1" applyAlignment="1" applyProtection="1">
      <alignment horizontal="right" vertical="center"/>
    </xf>
    <xf numFmtId="0" fontId="0" fillId="0" borderId="20" xfId="0" applyFill="1" applyBorder="1" applyAlignment="1">
      <alignment horizontal="right" vertical="center"/>
    </xf>
    <xf numFmtId="0" fontId="17" fillId="2" borderId="13" xfId="0" applyFont="1" applyFill="1" applyBorder="1" applyAlignment="1" applyProtection="1">
      <alignment vertical="center"/>
      <protection locked="0"/>
    </xf>
    <xf numFmtId="0" fontId="13" fillId="2" borderId="14" xfId="0" applyFont="1" applyFill="1" applyBorder="1" applyAlignment="1" applyProtection="1">
      <alignment vertical="center"/>
      <protection locked="0"/>
    </xf>
    <xf numFmtId="0" fontId="13" fillId="2" borderId="15" xfId="0" applyFont="1" applyFill="1" applyBorder="1" applyAlignment="1" applyProtection="1">
      <alignment vertical="center"/>
      <protection locked="0"/>
    </xf>
    <xf numFmtId="0" fontId="74" fillId="6" borderId="70" xfId="0" applyFont="1" applyFill="1" applyBorder="1" applyAlignment="1" applyProtection="1">
      <alignment horizontal="center" vertical="center" wrapText="1"/>
    </xf>
    <xf numFmtId="0" fontId="75" fillId="0" borderId="71" xfId="0" applyFont="1" applyBorder="1" applyAlignment="1">
      <alignment wrapText="1"/>
    </xf>
    <xf numFmtId="0" fontId="0" fillId="2" borderId="140" xfId="0" applyFill="1" applyBorder="1" applyAlignment="1" applyProtection="1">
      <protection locked="0"/>
    </xf>
    <xf numFmtId="0" fontId="0" fillId="2" borderId="139" xfId="0" applyFill="1" applyBorder="1" applyAlignment="1" applyProtection="1">
      <protection locked="0"/>
    </xf>
    <xf numFmtId="0" fontId="28" fillId="3" borderId="141" xfId="0" applyFont="1" applyFill="1" applyBorder="1" applyAlignment="1" applyProtection="1">
      <alignment horizontal="center" vertical="center" wrapText="1"/>
    </xf>
    <xf numFmtId="0" fontId="28" fillId="3" borderId="142" xfId="0" applyFont="1" applyFill="1" applyBorder="1" applyAlignment="1" applyProtection="1">
      <alignment horizontal="center" vertical="center" wrapText="1"/>
    </xf>
    <xf numFmtId="0" fontId="15" fillId="0" borderId="48" xfId="0" applyFont="1" applyFill="1" applyBorder="1" applyAlignment="1" applyProtection="1">
      <alignment horizontal="right" vertical="center"/>
    </xf>
    <xf numFmtId="0" fontId="13" fillId="0" borderId="49" xfId="0" applyFont="1" applyBorder="1" applyAlignment="1" applyProtection="1">
      <alignment horizontal="right" vertical="center"/>
    </xf>
    <xf numFmtId="0" fontId="13" fillId="0" borderId="50" xfId="0" applyFont="1" applyBorder="1" applyAlignment="1" applyProtection="1">
      <alignment horizontal="right" vertical="center"/>
    </xf>
    <xf numFmtId="0" fontId="17" fillId="2" borderId="19" xfId="0" applyFont="1" applyFill="1" applyBorder="1" applyAlignment="1" applyProtection="1">
      <alignment vertical="center" wrapText="1"/>
      <protection locked="0"/>
    </xf>
    <xf numFmtId="0" fontId="13" fillId="2" borderId="20" xfId="0" applyFont="1" applyFill="1" applyBorder="1" applyAlignment="1" applyProtection="1">
      <alignment vertical="center" wrapText="1"/>
      <protection locked="0"/>
    </xf>
    <xf numFmtId="0" fontId="13" fillId="2" borderId="21" xfId="0" applyFont="1" applyFill="1" applyBorder="1" applyAlignment="1" applyProtection="1">
      <alignment vertical="center" wrapText="1"/>
      <protection locked="0"/>
    </xf>
    <xf numFmtId="0" fontId="15" fillId="0" borderId="143" xfId="0" applyFont="1" applyFill="1" applyBorder="1" applyAlignment="1" applyProtection="1">
      <alignment horizontal="right" vertical="center"/>
    </xf>
    <xf numFmtId="0" fontId="0" fillId="0" borderId="144" xfId="0" applyBorder="1" applyAlignment="1">
      <alignment horizontal="right" vertical="center"/>
    </xf>
    <xf numFmtId="0" fontId="0" fillId="0" borderId="145" xfId="0" applyBorder="1" applyAlignment="1">
      <alignment horizontal="right" vertical="center"/>
    </xf>
    <xf numFmtId="0" fontId="15" fillId="0" borderId="146" xfId="0" applyFont="1" applyFill="1" applyBorder="1" applyAlignment="1" applyProtection="1">
      <alignment horizontal="right" vertical="center"/>
    </xf>
    <xf numFmtId="0" fontId="13" fillId="0" borderId="147" xfId="0" applyFont="1" applyBorder="1" applyAlignment="1" applyProtection="1">
      <alignment horizontal="right" vertical="center"/>
    </xf>
    <xf numFmtId="0" fontId="13" fillId="0" borderId="148" xfId="0" applyFont="1" applyBorder="1" applyAlignment="1" applyProtection="1">
      <alignment horizontal="right" vertical="center"/>
    </xf>
    <xf numFmtId="0" fontId="17" fillId="0" borderId="92" xfId="0" applyFont="1" applyFill="1" applyBorder="1" applyAlignment="1" applyProtection="1">
      <alignment horizontal="right" vertical="center"/>
    </xf>
    <xf numFmtId="0" fontId="17" fillId="0" borderId="24" xfId="0" applyFont="1" applyFill="1" applyBorder="1" applyAlignment="1" applyProtection="1">
      <alignment horizontal="right" vertical="center"/>
    </xf>
    <xf numFmtId="0" fontId="17" fillId="0" borderId="23" xfId="0" applyFont="1" applyFill="1" applyBorder="1" applyAlignment="1" applyProtection="1">
      <alignment horizontal="right" vertical="center"/>
    </xf>
    <xf numFmtId="0" fontId="17" fillId="0" borderId="27" xfId="0" applyFont="1" applyFill="1" applyBorder="1" applyAlignment="1" applyProtection="1">
      <alignment horizontal="right" vertical="center"/>
    </xf>
    <xf numFmtId="49" fontId="36" fillId="0" borderId="0" xfId="0" applyNumberFormat="1" applyFont="1" applyBorder="1" applyAlignment="1" applyProtection="1">
      <alignment horizontal="left" vertical="center"/>
    </xf>
    <xf numFmtId="0" fontId="36" fillId="0" borderId="0" xfId="0" applyFont="1" applyBorder="1" applyAlignment="1">
      <alignment horizontal="left" vertical="center"/>
    </xf>
    <xf numFmtId="0" fontId="36" fillId="0" borderId="0" xfId="0" applyFont="1" applyFill="1" applyBorder="1" applyAlignment="1" applyProtection="1">
      <alignment horizontal="left" vertical="center"/>
    </xf>
    <xf numFmtId="0" fontId="50" fillId="0" borderId="0" xfId="0" applyFont="1" applyBorder="1" applyAlignment="1">
      <alignment vertical="center"/>
    </xf>
    <xf numFmtId="176" fontId="36" fillId="0" borderId="0" xfId="0" applyNumberFormat="1" applyFont="1" applyBorder="1" applyAlignment="1" applyProtection="1">
      <alignment horizontal="left" vertical="center"/>
    </xf>
    <xf numFmtId="176" fontId="36" fillId="0" borderId="0" xfId="0" applyNumberFormat="1" applyFont="1" applyBorder="1" applyAlignment="1">
      <alignment horizontal="left" vertical="center"/>
    </xf>
    <xf numFmtId="0" fontId="15" fillId="2" borderId="2"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5" fillId="0" borderId="2" xfId="0" applyFont="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0" xfId="0" applyFont="1" applyBorder="1" applyAlignment="1" applyProtection="1">
      <alignment horizontal="left" vertical="center"/>
    </xf>
    <xf numFmtId="9" fontId="6" fillId="0" borderId="8" xfId="0" applyNumberFormat="1"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13" fillId="0" borderId="0" xfId="0" applyFont="1" applyBorder="1" applyAlignment="1" applyProtection="1">
      <alignment vertical="center" wrapText="1"/>
    </xf>
    <xf numFmtId="0" fontId="13" fillId="0" borderId="8" xfId="0" applyFont="1" applyBorder="1" applyAlignment="1" applyProtection="1">
      <alignment vertical="center"/>
    </xf>
    <xf numFmtId="0" fontId="13" fillId="0" borderId="0" xfId="0" applyFont="1" applyBorder="1" applyAlignment="1" applyProtection="1">
      <alignmen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9" fontId="5" fillId="0" borderId="8" xfId="0" applyNumberFormat="1" applyFont="1" applyFill="1" applyBorder="1" applyAlignment="1" applyProtection="1">
      <alignment vertical="center" wrapText="1"/>
    </xf>
    <xf numFmtId="0" fontId="0" fillId="0" borderId="0" xfId="0" applyAlignment="1">
      <alignment vertical="center" wrapText="1"/>
    </xf>
    <xf numFmtId="0" fontId="0" fillId="0" borderId="8" xfId="0" applyBorder="1" applyAlignment="1">
      <alignment vertical="center" wrapText="1"/>
    </xf>
    <xf numFmtId="167" fontId="30" fillId="0" borderId="2" xfId="0" applyNumberFormat="1" applyFont="1" applyFill="1" applyBorder="1" applyAlignment="1" applyProtection="1">
      <alignment horizontal="right" vertical="center"/>
    </xf>
    <xf numFmtId="0" fontId="30" fillId="0" borderId="2" xfId="0" applyFont="1" applyBorder="1" applyAlignment="1" applyProtection="1">
      <alignment horizontal="right" vertical="center"/>
    </xf>
    <xf numFmtId="0" fontId="17" fillId="0" borderId="149" xfId="0" applyFont="1" applyFill="1" applyBorder="1" applyAlignment="1" applyProtection="1">
      <alignment horizontal="right" vertical="center"/>
    </xf>
    <xf numFmtId="0" fontId="15" fillId="0" borderId="2" xfId="0" applyFont="1" applyBorder="1" applyAlignment="1" applyProtection="1">
      <alignment vertical="center"/>
    </xf>
    <xf numFmtId="0" fontId="17" fillId="0" borderId="27" xfId="0" applyFont="1" applyBorder="1" applyAlignment="1" applyProtection="1">
      <alignment horizontal="left"/>
    </xf>
    <xf numFmtId="0" fontId="17" fillId="0" borderId="24" xfId="0" applyFont="1" applyBorder="1" applyAlignment="1">
      <alignment horizontal="left"/>
    </xf>
    <xf numFmtId="0" fontId="53" fillId="0" borderId="2" xfId="0" applyFont="1" applyBorder="1" applyAlignment="1" applyProtection="1">
      <alignment horizontal="left" vertical="center"/>
    </xf>
    <xf numFmtId="0" fontId="15" fillId="0" borderId="2" xfId="0" applyFont="1" applyBorder="1" applyAlignment="1">
      <alignment horizontal="left" vertical="center"/>
    </xf>
    <xf numFmtId="175" fontId="46" fillId="0" borderId="0" xfId="13" applyNumberFormat="1" applyFont="1" applyFill="1" applyBorder="1" applyAlignment="1" applyProtection="1">
      <alignment vertical="center"/>
    </xf>
    <xf numFmtId="0" fontId="0" fillId="0" borderId="0" xfId="0" applyBorder="1" applyAlignment="1">
      <alignment vertical="center"/>
    </xf>
    <xf numFmtId="0" fontId="8" fillId="0" borderId="0" xfId="0" applyFont="1" applyBorder="1" applyAlignment="1">
      <alignment vertical="center"/>
    </xf>
    <xf numFmtId="0" fontId="64" fillId="0" borderId="0" xfId="0" applyFont="1" applyBorder="1" applyAlignment="1">
      <alignment vertical="center"/>
    </xf>
    <xf numFmtId="0" fontId="36" fillId="0" borderId="2" xfId="0" applyFont="1" applyBorder="1" applyAlignment="1" applyProtection="1">
      <alignment horizontal="left" vertical="center"/>
    </xf>
    <xf numFmtId="0" fontId="50" fillId="0" borderId="2" xfId="0" applyFont="1" applyBorder="1" applyAlignment="1">
      <alignment vertical="center"/>
    </xf>
    <xf numFmtId="0" fontId="50" fillId="0" borderId="29" xfId="0" applyFont="1" applyBorder="1" applyAlignment="1">
      <alignment vertical="center"/>
    </xf>
    <xf numFmtId="0" fontId="59" fillId="0" borderId="0" xfId="0" applyFont="1" applyFill="1" applyBorder="1" applyAlignment="1" applyProtection="1">
      <alignment horizontal="left"/>
    </xf>
    <xf numFmtId="0" fontId="59" fillId="0" borderId="0" xfId="0" applyFont="1" applyFill="1" applyAlignment="1">
      <alignment horizontal="left"/>
    </xf>
    <xf numFmtId="176" fontId="0" fillId="0" borderId="0" xfId="0" applyNumberFormat="1" applyAlignment="1">
      <alignment vertical="center"/>
    </xf>
    <xf numFmtId="0" fontId="36" fillId="0" borderId="0" xfId="0" applyNumberFormat="1" applyFont="1" applyBorder="1" applyAlignment="1" applyProtection="1">
      <alignment horizontal="left" vertical="center"/>
    </xf>
    <xf numFmtId="0" fontId="36" fillId="0" borderId="0" xfId="0" applyFont="1" applyBorder="1" applyAlignment="1" applyProtection="1">
      <alignment horizontal="left" vertical="center"/>
    </xf>
    <xf numFmtId="1" fontId="36" fillId="0" borderId="0" xfId="0" applyNumberFormat="1" applyFont="1" applyBorder="1" applyAlignment="1" applyProtection="1">
      <alignment horizontal="left" vertical="center"/>
    </xf>
    <xf numFmtId="173" fontId="46" fillId="0" borderId="0" xfId="0" applyNumberFormat="1" applyFont="1" applyBorder="1" applyAlignment="1" applyProtection="1">
      <alignment horizontal="left" vertical="center"/>
    </xf>
    <xf numFmtId="0" fontId="15" fillId="0" borderId="0" xfId="0" applyFont="1" applyBorder="1" applyAlignment="1">
      <alignment horizontal="left" vertical="center"/>
    </xf>
    <xf numFmtId="49" fontId="36" fillId="0" borderId="0" xfId="0" applyNumberFormat="1" applyFont="1" applyBorder="1" applyAlignment="1">
      <alignment horizontal="left" vertical="center"/>
    </xf>
    <xf numFmtId="1" fontId="82" fillId="0" borderId="0" xfId="0" applyNumberFormat="1" applyFont="1" applyAlignment="1">
      <alignment horizontal="right" vertical="center"/>
    </xf>
    <xf numFmtId="0" fontId="83" fillId="0" borderId="0" xfId="0" applyFont="1" applyAlignment="1">
      <alignment horizontal="right" vertical="center"/>
    </xf>
    <xf numFmtId="0" fontId="83" fillId="0" borderId="0" xfId="0" applyFont="1" applyAlignment="1">
      <alignment horizontal="right"/>
    </xf>
    <xf numFmtId="0" fontId="78" fillId="0" borderId="24" xfId="0" applyFont="1" applyBorder="1" applyAlignment="1" applyProtection="1">
      <alignment horizontal="center" vertical="center"/>
      <protection locked="0"/>
    </xf>
    <xf numFmtId="0" fontId="79" fillId="0" borderId="24" xfId="0" applyFont="1" applyBorder="1" applyAlignment="1" applyProtection="1">
      <alignment vertical="center"/>
      <protection locked="0"/>
    </xf>
    <xf numFmtId="0" fontId="37" fillId="0" borderId="24" xfId="0" applyFont="1" applyBorder="1" applyAlignment="1" applyProtection="1">
      <alignment horizontal="center" vertical="center" wrapText="1"/>
    </xf>
    <xf numFmtId="0" fontId="85" fillId="0" borderId="24" xfId="0" applyFont="1" applyBorder="1" applyAlignment="1">
      <alignment horizontal="center" vertical="center" wrapText="1"/>
    </xf>
    <xf numFmtId="0" fontId="85" fillId="0" borderId="58" xfId="0" applyFont="1" applyBorder="1" applyAlignment="1">
      <alignment horizontal="center" vertical="center" wrapText="1"/>
    </xf>
    <xf numFmtId="175" fontId="37" fillId="0" borderId="0" xfId="13" applyNumberFormat="1" applyFont="1" applyBorder="1" applyAlignment="1" applyProtection="1">
      <alignment horizontal="center" vertical="center"/>
    </xf>
    <xf numFmtId="0" fontId="85" fillId="0" borderId="0" xfId="0" applyFont="1" applyAlignment="1">
      <alignment vertical="center"/>
    </xf>
    <xf numFmtId="0" fontId="85" fillId="0" borderId="7" xfId="0" applyFont="1" applyBorder="1" applyAlignment="1">
      <alignment vertical="center"/>
    </xf>
    <xf numFmtId="49" fontId="60" fillId="0" borderId="2" xfId="13" applyNumberFormat="1" applyFont="1" applyFill="1" applyBorder="1" applyAlignment="1" applyProtection="1">
      <alignment horizontal="left" vertical="center" wrapText="1"/>
    </xf>
    <xf numFmtId="0" fontId="0" fillId="0" borderId="2" xfId="0" applyBorder="1" applyAlignment="1">
      <alignment horizontal="left" vertical="center" wrapText="1"/>
    </xf>
    <xf numFmtId="49" fontId="50" fillId="0" borderId="2" xfId="0" applyNumberFormat="1" applyFont="1" applyBorder="1" applyAlignment="1" applyProtection="1">
      <alignment horizontal="left" vertical="center"/>
    </xf>
    <xf numFmtId="0" fontId="0" fillId="0" borderId="2" xfId="0" applyBorder="1" applyAlignment="1">
      <alignment vertical="center"/>
    </xf>
    <xf numFmtId="49" fontId="36" fillId="0" borderId="0" xfId="0" quotePrefix="1" applyNumberFormat="1" applyFont="1" applyFill="1" applyBorder="1" applyAlignment="1" applyProtection="1">
      <alignment horizontal="left" vertical="center" wrapText="1"/>
    </xf>
    <xf numFmtId="49" fontId="50" fillId="0" borderId="0" xfId="0" applyNumberFormat="1" applyFont="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50" fillId="0" borderId="0" xfId="0" applyFont="1" applyBorder="1" applyAlignment="1" applyProtection="1">
      <alignment horizontal="left" vertical="center" wrapText="1"/>
    </xf>
    <xf numFmtId="0" fontId="36" fillId="0" borderId="0" xfId="0" quotePrefix="1" applyFont="1" applyFill="1" applyBorder="1" applyAlignment="1" applyProtection="1">
      <alignment horizontal="left" vertical="center" wrapText="1"/>
    </xf>
    <xf numFmtId="0" fontId="52" fillId="0" borderId="8" xfId="0" applyFont="1" applyBorder="1" applyAlignment="1" applyProtection="1">
      <alignment horizontal="right" vertical="center" wrapText="1"/>
    </xf>
    <xf numFmtId="0" fontId="52" fillId="0" borderId="0" xfId="0" applyFont="1" applyBorder="1" applyAlignment="1" applyProtection="1">
      <alignment horizontal="right" vertical="center" wrapText="1"/>
    </xf>
    <xf numFmtId="0" fontId="52" fillId="0" borderId="16" xfId="0" applyFont="1" applyBorder="1" applyAlignment="1" applyProtection="1">
      <alignment horizontal="right" vertical="center" wrapText="1"/>
    </xf>
    <xf numFmtId="0" fontId="52" fillId="0" borderId="0" xfId="0" applyFont="1" applyBorder="1" applyAlignment="1">
      <alignment horizontal="right" vertical="center"/>
    </xf>
    <xf numFmtId="0" fontId="15" fillId="0" borderId="16" xfId="0" applyFont="1" applyBorder="1" applyAlignment="1">
      <alignment horizontal="right" vertical="center"/>
    </xf>
    <xf numFmtId="0" fontId="2" fillId="0" borderId="0" xfId="0" applyFont="1" applyAlignment="1">
      <alignment horizontal="justify" vertical="center" wrapText="1"/>
    </xf>
    <xf numFmtId="0" fontId="64" fillId="0" borderId="0" xfId="0" applyFont="1" applyAlignment="1">
      <alignment wrapText="1"/>
    </xf>
    <xf numFmtId="0" fontId="2" fillId="0" borderId="154" xfId="0" applyFont="1" applyBorder="1" applyAlignment="1">
      <alignment horizontal="center"/>
    </xf>
    <xf numFmtId="0" fontId="2" fillId="0" borderId="155" xfId="0" applyFont="1" applyBorder="1" applyAlignment="1">
      <alignment horizontal="center"/>
    </xf>
    <xf numFmtId="0" fontId="2" fillId="0" borderId="13" xfId="0" applyFont="1" applyBorder="1" applyAlignment="1">
      <alignment horizontal="center"/>
    </xf>
    <xf numFmtId="0" fontId="0" fillId="0" borderId="15" xfId="0" applyBorder="1" applyAlignment="1"/>
    <xf numFmtId="0" fontId="2" fillId="0" borderId="15" xfId="0" applyFont="1" applyBorder="1" applyAlignment="1">
      <alignment horizontal="center"/>
    </xf>
    <xf numFmtId="0" fontId="2" fillId="0" borderId="157" xfId="0" applyFont="1" applyBorder="1" applyAlignment="1">
      <alignment horizontal="center"/>
    </xf>
    <xf numFmtId="0" fontId="2" fillId="0" borderId="159" xfId="0" quotePrefix="1" applyFont="1" applyBorder="1" applyAlignment="1">
      <alignment horizontal="center"/>
    </xf>
    <xf numFmtId="0" fontId="8" fillId="0" borderId="169" xfId="0" applyFont="1" applyBorder="1" applyAlignment="1">
      <alignment horizontal="center"/>
    </xf>
    <xf numFmtId="0" fontId="8" fillId="0" borderId="21" xfId="0" applyFont="1" applyBorder="1" applyAlignment="1">
      <alignment horizontal="center"/>
    </xf>
    <xf numFmtId="0" fontId="8" fillId="0" borderId="19" xfId="0" applyFont="1" applyBorder="1" applyAlignment="1">
      <alignment horizontal="center"/>
    </xf>
    <xf numFmtId="0" fontId="0" fillId="0" borderId="21" xfId="0" applyBorder="1" applyAlignment="1"/>
    <xf numFmtId="172" fontId="8" fillId="0" borderId="187" xfId="0" applyNumberFormat="1" applyFont="1" applyBorder="1" applyAlignment="1">
      <alignment horizontal="center"/>
    </xf>
    <xf numFmtId="0" fontId="8" fillId="0" borderId="142" xfId="0" applyFont="1" applyBorder="1" applyAlignment="1">
      <alignment horizontal="center"/>
    </xf>
    <xf numFmtId="0" fontId="8" fillId="0" borderId="87" xfId="0" applyFont="1" applyBorder="1" applyAlignment="1">
      <alignment horizontal="center"/>
    </xf>
    <xf numFmtId="0" fontId="2" fillId="0" borderId="142" xfId="0" applyFont="1" applyBorder="1" applyAlignment="1">
      <alignment horizontal="center"/>
    </xf>
    <xf numFmtId="0" fontId="2" fillId="0" borderId="87" xfId="0" applyFont="1" applyBorder="1" applyAlignment="1">
      <alignment horizontal="center"/>
    </xf>
    <xf numFmtId="0" fontId="13" fillId="0" borderId="47" xfId="0" applyFont="1" applyBorder="1" applyAlignment="1">
      <alignment vertical="center" wrapText="1"/>
    </xf>
    <xf numFmtId="0" fontId="0" fillId="0" borderId="47" xfId="0" applyBorder="1" applyAlignment="1"/>
    <xf numFmtId="0" fontId="13" fillId="0" borderId="3" xfId="0" applyFont="1" applyBorder="1" applyAlignment="1">
      <alignment horizontal="right" vertical="center"/>
    </xf>
    <xf numFmtId="0" fontId="13" fillId="0" borderId="2" xfId="0" applyFont="1" applyBorder="1" applyAlignment="1">
      <alignment horizontal="right" vertical="center"/>
    </xf>
    <xf numFmtId="0" fontId="0" fillId="2" borderId="47" xfId="0" applyFill="1" applyBorder="1" applyAlignment="1"/>
    <xf numFmtId="0" fontId="21" fillId="2" borderId="47" xfId="0" applyFont="1" applyFill="1" applyBorder="1" applyAlignment="1" applyProtection="1">
      <alignment vertical="center"/>
      <protection locked="0"/>
    </xf>
    <xf numFmtId="0" fontId="13" fillId="0" borderId="22" xfId="0" applyFont="1" applyBorder="1" applyAlignment="1">
      <alignment vertical="center"/>
    </xf>
    <xf numFmtId="0" fontId="13" fillId="0" borderId="0" xfId="0" applyFont="1" applyAlignment="1">
      <alignment vertical="center"/>
    </xf>
    <xf numFmtId="0" fontId="13" fillId="0" borderId="16" xfId="0" applyFont="1" applyBorder="1" applyAlignment="1">
      <alignment vertical="center"/>
    </xf>
    <xf numFmtId="0" fontId="0" fillId="0" borderId="47" xfId="0" applyBorder="1" applyAlignment="1">
      <alignment vertical="center"/>
    </xf>
    <xf numFmtId="0" fontId="21" fillId="2" borderId="88" xfId="0" applyFont="1" applyFill="1" applyBorder="1" applyAlignment="1" applyProtection="1">
      <alignment vertical="center"/>
      <protection locked="0"/>
    </xf>
    <xf numFmtId="0" fontId="0" fillId="0" borderId="88" xfId="0" applyBorder="1" applyAlignment="1">
      <alignment vertical="center"/>
    </xf>
    <xf numFmtId="0" fontId="0" fillId="2" borderId="88" xfId="0" applyFill="1" applyBorder="1" applyAlignment="1"/>
    <xf numFmtId="0" fontId="8" fillId="0" borderId="3" xfId="0" applyFont="1" applyBorder="1" applyAlignment="1">
      <alignment horizontal="right"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7" xfId="0" applyFont="1" applyBorder="1" applyAlignment="1">
      <alignment horizontal="right" vertical="center"/>
    </xf>
    <xf numFmtId="0" fontId="8" fillId="0" borderId="24" xfId="0" applyFont="1" applyBorder="1" applyAlignment="1">
      <alignment horizontal="right" vertical="center"/>
    </xf>
    <xf numFmtId="0" fontId="8" fillId="0" borderId="23" xfId="0" applyFont="1" applyBorder="1" applyAlignment="1">
      <alignment horizontal="right" vertical="center"/>
    </xf>
    <xf numFmtId="0" fontId="21" fillId="2" borderId="38" xfId="0" applyFont="1" applyFill="1" applyBorder="1" applyAlignment="1" applyProtection="1">
      <alignment vertical="center"/>
      <protection locked="0"/>
    </xf>
    <xf numFmtId="0" fontId="21" fillId="2" borderId="40" xfId="0" applyFont="1" applyFill="1" applyBorder="1" applyAlignment="1" applyProtection="1">
      <alignment vertical="center"/>
      <protection locked="0"/>
    </xf>
    <xf numFmtId="0" fontId="21" fillId="2" borderId="54" xfId="0" applyFont="1" applyFill="1" applyBorder="1" applyAlignment="1" applyProtection="1">
      <alignment vertical="center"/>
      <protection locked="0"/>
    </xf>
    <xf numFmtId="0" fontId="21" fillId="2" borderId="150" xfId="0" applyFont="1" applyFill="1" applyBorder="1" applyAlignment="1" applyProtection="1">
      <alignment vertical="center"/>
      <protection locked="0"/>
    </xf>
    <xf numFmtId="0" fontId="8" fillId="0" borderId="19" xfId="0" applyFont="1" applyBorder="1" applyAlignment="1">
      <alignment horizontal="right" vertical="center"/>
    </xf>
    <xf numFmtId="0" fontId="8" fillId="0" borderId="20" xfId="0" applyFont="1" applyBorder="1" applyAlignment="1">
      <alignment horizontal="right" vertical="center"/>
    </xf>
    <xf numFmtId="0" fontId="8" fillId="0" borderId="21" xfId="0" applyFont="1" applyBorder="1" applyAlignment="1">
      <alignment horizontal="right" vertical="center"/>
    </xf>
    <xf numFmtId="0" fontId="8" fillId="0" borderId="8" xfId="0" applyFont="1" applyBorder="1" applyAlignment="1">
      <alignment horizontal="right" vertical="center"/>
    </xf>
    <xf numFmtId="0" fontId="8" fillId="0" borderId="0" xfId="0" applyFont="1" applyBorder="1" applyAlignment="1">
      <alignment horizontal="right" vertical="center"/>
    </xf>
    <xf numFmtId="0" fontId="8" fillId="0" borderId="16" xfId="0" applyFont="1" applyBorder="1" applyAlignment="1">
      <alignment horizontal="right" vertical="center"/>
    </xf>
    <xf numFmtId="0" fontId="21" fillId="2" borderId="41" xfId="0" applyFont="1" applyFill="1" applyBorder="1" applyAlignment="1" applyProtection="1">
      <alignment vertical="center"/>
      <protection locked="0"/>
    </xf>
    <xf numFmtId="0" fontId="21" fillId="2" borderId="151" xfId="0" applyFont="1" applyFill="1" applyBorder="1" applyAlignment="1" applyProtection="1">
      <alignment vertical="center"/>
      <protection locked="0"/>
    </xf>
    <xf numFmtId="0" fontId="13" fillId="0" borderId="19" xfId="0" applyFont="1" applyBorder="1" applyAlignment="1">
      <alignment vertical="center"/>
    </xf>
    <xf numFmtId="0" fontId="13" fillId="0" borderId="21" xfId="0" applyFont="1" applyBorder="1" applyAlignment="1">
      <alignment vertical="center"/>
    </xf>
    <xf numFmtId="0" fontId="21" fillId="2" borderId="53" xfId="0" applyFont="1" applyFill="1" applyBorder="1" applyAlignment="1" applyProtection="1">
      <alignment vertical="center"/>
      <protection locked="0"/>
    </xf>
    <xf numFmtId="0" fontId="21" fillId="2" borderId="152" xfId="0" applyFont="1" applyFill="1" applyBorder="1" applyAlignment="1" applyProtection="1">
      <alignment vertical="center"/>
      <protection locked="0"/>
    </xf>
    <xf numFmtId="0" fontId="13" fillId="0" borderId="20" xfId="0" applyFont="1" applyBorder="1" applyAlignment="1">
      <alignment vertical="center"/>
    </xf>
    <xf numFmtId="0" fontId="21" fillId="2" borderId="153" xfId="0" applyFont="1" applyFill="1" applyBorder="1" applyAlignment="1" applyProtection="1">
      <alignment vertical="center"/>
      <protection locked="0"/>
    </xf>
    <xf numFmtId="0" fontId="13" fillId="0" borderId="8" xfId="0" applyFont="1" applyBorder="1" applyAlignment="1">
      <alignment horizontal="right" vertical="center"/>
    </xf>
    <xf numFmtId="0" fontId="13" fillId="0" borderId="0" xfId="0" applyFont="1" applyBorder="1" applyAlignment="1">
      <alignment horizontal="right" vertical="center"/>
    </xf>
    <xf numFmtId="0" fontId="15" fillId="0" borderId="0" xfId="0" applyFont="1" applyBorder="1" applyAlignment="1">
      <alignment horizontal="right" vertical="center"/>
    </xf>
    <xf numFmtId="14" fontId="15" fillId="2" borderId="19" xfId="0" applyNumberFormat="1" applyFont="1" applyFill="1" applyBorder="1" applyAlignment="1" applyProtection="1">
      <alignment vertical="center"/>
      <protection locked="0"/>
    </xf>
    <xf numFmtId="14" fontId="15" fillId="2" borderId="20" xfId="0" applyNumberFormat="1" applyFont="1" applyFill="1" applyBorder="1" applyAlignment="1" applyProtection="1">
      <alignment vertical="center"/>
      <protection locked="0"/>
    </xf>
    <xf numFmtId="14" fontId="15" fillId="2" borderId="89" xfId="0" applyNumberFormat="1" applyFont="1" applyFill="1" applyBorder="1" applyAlignment="1" applyProtection="1">
      <alignment vertical="center"/>
      <protection locked="0"/>
    </xf>
    <xf numFmtId="0" fontId="14" fillId="0" borderId="3" xfId="0" applyFont="1" applyBorder="1" applyAlignment="1">
      <alignment horizontal="right"/>
    </xf>
    <xf numFmtId="0" fontId="14" fillId="0" borderId="2" xfId="0" applyFont="1" applyBorder="1" applyAlignment="1">
      <alignment horizontal="right"/>
    </xf>
    <xf numFmtId="0" fontId="21" fillId="2" borderId="38" xfId="0" applyFont="1" applyFill="1" applyBorder="1" applyProtection="1">
      <protection locked="0"/>
    </xf>
    <xf numFmtId="0" fontId="21" fillId="2" borderId="41" xfId="0" applyFont="1" applyFill="1" applyBorder="1" applyProtection="1">
      <protection locked="0"/>
    </xf>
    <xf numFmtId="0" fontId="21" fillId="2" borderId="40" xfId="0" applyFont="1" applyFill="1" applyBorder="1" applyProtection="1">
      <protection locked="0"/>
    </xf>
    <xf numFmtId="0" fontId="21" fillId="2" borderId="54" xfId="0" applyFont="1" applyFill="1" applyBorder="1" applyProtection="1">
      <protection locked="0"/>
    </xf>
    <xf numFmtId="0" fontId="21" fillId="2" borderId="151" xfId="0" applyFont="1" applyFill="1" applyBorder="1" applyProtection="1">
      <protection locked="0"/>
    </xf>
    <xf numFmtId="0" fontId="21" fillId="2" borderId="150" xfId="0" applyFont="1" applyFill="1" applyBorder="1" applyProtection="1">
      <protection locked="0"/>
    </xf>
    <xf numFmtId="0" fontId="14" fillId="0" borderId="8" xfId="0" applyFont="1" applyBorder="1" applyAlignment="1">
      <alignment horizontal="right"/>
    </xf>
    <xf numFmtId="0" fontId="14" fillId="0" borderId="0" xfId="0" applyFont="1" applyBorder="1" applyAlignment="1">
      <alignment horizontal="right"/>
    </xf>
    <xf numFmtId="0" fontId="13" fillId="0" borderId="19" xfId="0" applyFont="1" applyBorder="1" applyAlignment="1">
      <alignment vertical="top" wrapText="1"/>
    </xf>
    <xf numFmtId="0" fontId="13" fillId="0" borderId="20" xfId="0" applyFont="1" applyBorder="1" applyAlignment="1">
      <alignment vertical="top" wrapText="1"/>
    </xf>
    <xf numFmtId="0" fontId="13" fillId="0" borderId="21" xfId="0" applyFont="1" applyBorder="1" applyAlignment="1">
      <alignment vertical="top" wrapText="1"/>
    </xf>
    <xf numFmtId="0" fontId="21" fillId="2" borderId="53" xfId="0" applyFont="1" applyFill="1" applyBorder="1" applyProtection="1">
      <protection locked="0"/>
    </xf>
    <xf numFmtId="0" fontId="21" fillId="2" borderId="153" xfId="0" applyFont="1" applyFill="1" applyBorder="1" applyProtection="1">
      <protection locked="0"/>
    </xf>
    <xf numFmtId="0" fontId="21" fillId="2" borderId="152" xfId="0" applyFont="1" applyFill="1" applyBorder="1" applyProtection="1">
      <protection locked="0"/>
    </xf>
    <xf numFmtId="0" fontId="8" fillId="0" borderId="13" xfId="0" applyFont="1" applyBorder="1" applyAlignment="1"/>
    <xf numFmtId="0" fontId="13" fillId="0" borderId="14" xfId="0" applyFont="1" applyBorder="1" applyAlignment="1"/>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37" xfId="0" applyFont="1" applyBorder="1" applyAlignment="1">
      <alignment horizontal="center" vertical="center" wrapText="1"/>
    </xf>
    <xf numFmtId="0" fontId="8" fillId="0" borderId="9" xfId="0" applyFont="1" applyBorder="1" applyAlignment="1">
      <alignment horizontal="center" vertical="center" wrapText="1"/>
    </xf>
    <xf numFmtId="0" fontId="2" fillId="0" borderId="0" xfId="0" applyFont="1" applyFill="1" applyBorder="1" applyAlignment="1">
      <alignment horizontal="left"/>
    </xf>
    <xf numFmtId="0" fontId="2" fillId="0" borderId="16"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2" fillId="0" borderId="0" xfId="0" applyFont="1" applyBorder="1" applyAlignment="1"/>
    <xf numFmtId="49" fontId="2"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154" xfId="0" applyBorder="1" applyAlignment="1">
      <alignment horizontal="left" vertical="top" wrapText="1"/>
    </xf>
    <xf numFmtId="0" fontId="0" fillId="0" borderId="155" xfId="0" applyBorder="1" applyAlignment="1">
      <alignment horizontal="left" vertical="top" wrapText="1"/>
    </xf>
    <xf numFmtId="49" fontId="2" fillId="0" borderId="191" xfId="0" applyNumberFormat="1" applyFont="1" applyBorder="1" applyAlignment="1"/>
    <xf numFmtId="0" fontId="0" fillId="0" borderId="191" xfId="0" applyBorder="1" applyAlignment="1"/>
    <xf numFmtId="0" fontId="0" fillId="0" borderId="189" xfId="0" applyBorder="1" applyAlignment="1"/>
    <xf numFmtId="49" fontId="2" fillId="0" borderId="0" xfId="0" applyNumberFormat="1" applyFont="1" applyAlignment="1"/>
    <xf numFmtId="0" fontId="0" fillId="0" borderId="0" xfId="0" applyAlignment="1"/>
    <xf numFmtId="0" fontId="8" fillId="0" borderId="8" xfId="0" applyFont="1" applyBorder="1" applyAlignment="1">
      <alignment horizontal="center" textRotation="180"/>
    </xf>
    <xf numFmtId="0" fontId="93" fillId="0" borderId="8" xfId="0" applyFont="1" applyBorder="1" applyAlignment="1">
      <alignment horizontal="center" textRotation="180"/>
    </xf>
    <xf numFmtId="0" fontId="93" fillId="0" borderId="30" xfId="0" applyFont="1" applyBorder="1" applyAlignment="1">
      <alignment horizontal="center" textRotation="180"/>
    </xf>
    <xf numFmtId="0" fontId="75" fillId="0" borderId="115" xfId="0" applyFont="1" applyBorder="1" applyAlignment="1">
      <alignment wrapText="1"/>
    </xf>
    <xf numFmtId="0" fontId="27" fillId="0" borderId="70" xfId="0" applyFont="1" applyBorder="1" applyAlignment="1">
      <alignment horizontal="center" vertical="center"/>
    </xf>
    <xf numFmtId="0" fontId="27" fillId="0" borderId="71" xfId="0" applyFont="1" applyBorder="1" applyAlignment="1">
      <alignment horizontal="center" vertical="center"/>
    </xf>
    <xf numFmtId="0" fontId="2" fillId="0" borderId="115" xfId="0" applyFont="1" applyBorder="1" applyAlignment="1" applyProtection="1">
      <alignment vertical="center"/>
    </xf>
    <xf numFmtId="0" fontId="15" fillId="6" borderId="198" xfId="0" applyFont="1" applyFill="1" applyBorder="1" applyAlignment="1" applyProtection="1">
      <alignment horizontal="right" vertical="center"/>
    </xf>
  </cellXfs>
  <cellStyles count="16">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Percent" xfId="14" builtinId="5"/>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34</xdr:row>
      <xdr:rowOff>257175</xdr:rowOff>
    </xdr:from>
    <xdr:to>
      <xdr:col>6</xdr:col>
      <xdr:colOff>0</xdr:colOff>
      <xdr:row>42</xdr:row>
      <xdr:rowOff>0</xdr:rowOff>
    </xdr:to>
    <xdr:sp macro="" textlink="">
      <xdr:nvSpPr>
        <xdr:cNvPr id="3089" name="AutoShape 17"/>
        <xdr:cNvSpPr>
          <a:spLocks noChangeArrowheads="1"/>
        </xdr:cNvSpPr>
      </xdr:nvSpPr>
      <xdr:spPr bwMode="auto">
        <a:xfrm>
          <a:off x="7115175" y="10525125"/>
          <a:ext cx="0" cy="32289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36</xdr:row>
      <xdr:rowOff>304800</xdr:rowOff>
    </xdr:from>
    <xdr:to>
      <xdr:col>7</xdr:col>
      <xdr:colOff>0</xdr:colOff>
      <xdr:row>42</xdr:row>
      <xdr:rowOff>323850</xdr:rowOff>
    </xdr:to>
    <xdr:sp macro="" textlink="">
      <xdr:nvSpPr>
        <xdr:cNvPr id="3090" name="AutoShape 18"/>
        <xdr:cNvSpPr>
          <a:spLocks noChangeArrowheads="1"/>
        </xdr:cNvSpPr>
      </xdr:nvSpPr>
      <xdr:spPr bwMode="auto">
        <a:xfrm>
          <a:off x="8543925" y="11344275"/>
          <a:ext cx="0" cy="2733675"/>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295275</xdr:colOff>
      <xdr:row>1</xdr:row>
      <xdr:rowOff>28575</xdr:rowOff>
    </xdr:from>
    <xdr:to>
      <xdr:col>3</xdr:col>
      <xdr:colOff>123825</xdr:colOff>
      <xdr:row>1</xdr:row>
      <xdr:rowOff>733425</xdr:rowOff>
    </xdr:to>
    <xdr:pic>
      <xdr:nvPicPr>
        <xdr:cNvPr id="3147" name="Picture 7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28650"/>
          <a:ext cx="2219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20</xdr:row>
      <xdr:rowOff>38100</xdr:rowOff>
    </xdr:from>
    <xdr:to>
      <xdr:col>13</xdr:col>
      <xdr:colOff>228600</xdr:colOff>
      <xdr:row>21</xdr:row>
      <xdr:rowOff>161925</xdr:rowOff>
    </xdr:to>
    <xdr:sp macro="" textlink="">
      <xdr:nvSpPr>
        <xdr:cNvPr id="12290" name="AutoShape 2"/>
        <xdr:cNvSpPr>
          <a:spLocks/>
        </xdr:cNvSpPr>
      </xdr:nvSpPr>
      <xdr:spPr bwMode="auto">
        <a:xfrm>
          <a:off x="9239250" y="5334000"/>
          <a:ext cx="190500" cy="419100"/>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23</xdr:row>
      <xdr:rowOff>66675</xdr:rowOff>
    </xdr:from>
    <xdr:to>
      <xdr:col>13</xdr:col>
      <xdr:colOff>219075</xdr:colOff>
      <xdr:row>24</xdr:row>
      <xdr:rowOff>180975</xdr:rowOff>
    </xdr:to>
    <xdr:sp macro="" textlink="">
      <xdr:nvSpPr>
        <xdr:cNvPr id="12291" name="AutoShape 3"/>
        <xdr:cNvSpPr>
          <a:spLocks/>
        </xdr:cNvSpPr>
      </xdr:nvSpPr>
      <xdr:spPr bwMode="auto">
        <a:xfrm>
          <a:off x="9229725" y="60769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26</xdr:row>
      <xdr:rowOff>66675</xdr:rowOff>
    </xdr:from>
    <xdr:to>
      <xdr:col>13</xdr:col>
      <xdr:colOff>228600</xdr:colOff>
      <xdr:row>28</xdr:row>
      <xdr:rowOff>9525</xdr:rowOff>
    </xdr:to>
    <xdr:sp macro="" textlink="">
      <xdr:nvSpPr>
        <xdr:cNvPr id="12292" name="AutoShape 4"/>
        <xdr:cNvSpPr>
          <a:spLocks/>
        </xdr:cNvSpPr>
      </xdr:nvSpPr>
      <xdr:spPr bwMode="auto">
        <a:xfrm>
          <a:off x="9239250" y="658177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38</xdr:row>
      <xdr:rowOff>28575</xdr:rowOff>
    </xdr:from>
    <xdr:to>
      <xdr:col>13</xdr:col>
      <xdr:colOff>190500</xdr:colOff>
      <xdr:row>39</xdr:row>
      <xdr:rowOff>152400</xdr:rowOff>
    </xdr:to>
    <xdr:sp macro="" textlink="">
      <xdr:nvSpPr>
        <xdr:cNvPr id="12293" name="AutoShape 5"/>
        <xdr:cNvSpPr>
          <a:spLocks/>
        </xdr:cNvSpPr>
      </xdr:nvSpPr>
      <xdr:spPr bwMode="auto">
        <a:xfrm>
          <a:off x="9201150" y="86296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41</xdr:row>
      <xdr:rowOff>28575</xdr:rowOff>
    </xdr:from>
    <xdr:to>
      <xdr:col>13</xdr:col>
      <xdr:colOff>190500</xdr:colOff>
      <xdr:row>42</xdr:row>
      <xdr:rowOff>152400</xdr:rowOff>
    </xdr:to>
    <xdr:sp macro="" textlink="">
      <xdr:nvSpPr>
        <xdr:cNvPr id="12294" name="AutoShape 6"/>
        <xdr:cNvSpPr>
          <a:spLocks/>
        </xdr:cNvSpPr>
      </xdr:nvSpPr>
      <xdr:spPr bwMode="auto">
        <a:xfrm>
          <a:off x="9201150" y="91249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29</xdr:row>
      <xdr:rowOff>66675</xdr:rowOff>
    </xdr:from>
    <xdr:to>
      <xdr:col>13</xdr:col>
      <xdr:colOff>228600</xdr:colOff>
      <xdr:row>31</xdr:row>
      <xdr:rowOff>0</xdr:rowOff>
    </xdr:to>
    <xdr:sp macro="" textlink="">
      <xdr:nvSpPr>
        <xdr:cNvPr id="12295" name="AutoShape 7"/>
        <xdr:cNvSpPr>
          <a:spLocks/>
        </xdr:cNvSpPr>
      </xdr:nvSpPr>
      <xdr:spPr bwMode="auto">
        <a:xfrm>
          <a:off x="9239250" y="70961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3</xdr:col>
      <xdr:colOff>0</xdr:colOff>
      <xdr:row>1</xdr:row>
      <xdr:rowOff>438150</xdr:rowOff>
    </xdr:to>
    <xdr:pic>
      <xdr:nvPicPr>
        <xdr:cNvPr id="12296"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42875"/>
          <a:ext cx="28003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3" name="Line 3"/>
        <xdr:cNvSpPr>
          <a:spLocks noChangeShapeType="1"/>
        </xdr:cNvSpPr>
      </xdr:nvSpPr>
      <xdr:spPr bwMode="auto">
        <a:xfrm flipH="1">
          <a:off x="663892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8</xdr:col>
      <xdr:colOff>800100</xdr:colOff>
      <xdr:row>4</xdr:row>
      <xdr:rowOff>333375</xdr:rowOff>
    </xdr:to>
    <xdr:sp macro="" textlink="">
      <xdr:nvSpPr>
        <xdr:cNvPr id="5124" name="Line 4"/>
        <xdr:cNvSpPr>
          <a:spLocks noChangeShapeType="1"/>
        </xdr:cNvSpPr>
      </xdr:nvSpPr>
      <xdr:spPr bwMode="auto">
        <a:xfrm>
          <a:off x="6629400" y="145732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90"/>
  <sheetViews>
    <sheetView topLeftCell="A63" zoomScaleNormal="75" workbookViewId="0">
      <selection activeCell="B75" sqref="B75"/>
    </sheetView>
  </sheetViews>
  <sheetFormatPr defaultRowHeight="15" x14ac:dyDescent="0.2"/>
  <cols>
    <col min="1" max="1" width="4.21875" customWidth="1"/>
    <col min="2" max="2" width="71.21875" customWidth="1"/>
  </cols>
  <sheetData>
    <row r="1" spans="1:2" ht="63" x14ac:dyDescent="0.2">
      <c r="A1" s="163"/>
      <c r="B1" s="172" t="s">
        <v>262</v>
      </c>
    </row>
    <row r="2" spans="1:2" x14ac:dyDescent="0.2">
      <c r="A2" s="163"/>
      <c r="B2" s="163"/>
    </row>
    <row r="3" spans="1:2" ht="15.75" x14ac:dyDescent="0.2">
      <c r="A3" s="163"/>
      <c r="B3" s="172" t="s">
        <v>186</v>
      </c>
    </row>
    <row r="4" spans="1:2" ht="15.75" x14ac:dyDescent="0.2">
      <c r="A4" s="163"/>
      <c r="B4" s="172"/>
    </row>
    <row r="5" spans="1:2" ht="38.25" x14ac:dyDescent="0.2">
      <c r="A5" s="163"/>
      <c r="B5" s="487" t="s">
        <v>270</v>
      </c>
    </row>
    <row r="6" spans="1:2" x14ac:dyDescent="0.2">
      <c r="A6" s="163"/>
      <c r="B6" s="487"/>
    </row>
    <row r="7" spans="1:2" ht="15.75" x14ac:dyDescent="0.2">
      <c r="A7" s="687" t="s">
        <v>40</v>
      </c>
      <c r="B7" s="679" t="s">
        <v>182</v>
      </c>
    </row>
    <row r="8" spans="1:2" x14ac:dyDescent="0.2">
      <c r="A8" s="163"/>
      <c r="B8" s="171"/>
    </row>
    <row r="9" spans="1:2" ht="25.5" x14ac:dyDescent="0.2">
      <c r="A9" s="169">
        <v>1</v>
      </c>
      <c r="B9" s="167" t="s">
        <v>264</v>
      </c>
    </row>
    <row r="10" spans="1:2" x14ac:dyDescent="0.2">
      <c r="A10" s="169"/>
    </row>
    <row r="11" spans="1:2" ht="51" x14ac:dyDescent="0.2">
      <c r="A11" s="169">
        <v>2</v>
      </c>
      <c r="B11" s="168" t="s">
        <v>263</v>
      </c>
    </row>
    <row r="12" spans="1:2" x14ac:dyDescent="0.2">
      <c r="A12" s="169"/>
      <c r="B12" s="168"/>
    </row>
    <row r="13" spans="1:2" ht="25.5" x14ac:dyDescent="0.2">
      <c r="A13" s="169">
        <f>A11+1</f>
        <v>3</v>
      </c>
      <c r="B13" s="167" t="s">
        <v>179</v>
      </c>
    </row>
    <row r="14" spans="1:2" x14ac:dyDescent="0.2">
      <c r="A14" s="169"/>
      <c r="B14" s="167"/>
    </row>
    <row r="15" spans="1:2" ht="25.5" x14ac:dyDescent="0.2">
      <c r="A15" s="169">
        <f>A13+1</f>
        <v>4</v>
      </c>
      <c r="B15" s="167" t="s">
        <v>172</v>
      </c>
    </row>
    <row r="16" spans="1:2" x14ac:dyDescent="0.2">
      <c r="A16" s="169"/>
      <c r="B16" s="167"/>
    </row>
    <row r="17" spans="1:2" ht="25.5" x14ac:dyDescent="0.2">
      <c r="A17" s="169">
        <f>A15+1</f>
        <v>5</v>
      </c>
      <c r="B17" s="168" t="s">
        <v>173</v>
      </c>
    </row>
    <row r="18" spans="1:2" x14ac:dyDescent="0.2">
      <c r="A18" s="169"/>
      <c r="B18" s="168"/>
    </row>
    <row r="19" spans="1:2" ht="25.5" x14ac:dyDescent="0.2">
      <c r="A19" s="169">
        <f>A17+1</f>
        <v>6</v>
      </c>
      <c r="B19" s="167" t="s">
        <v>174</v>
      </c>
    </row>
    <row r="20" spans="1:2" x14ac:dyDescent="0.2">
      <c r="A20" s="169"/>
      <c r="B20" s="163"/>
    </row>
    <row r="21" spans="1:2" ht="51" x14ac:dyDescent="0.2">
      <c r="A21" s="169">
        <f>A19+1</f>
        <v>7</v>
      </c>
      <c r="B21" s="167" t="s">
        <v>180</v>
      </c>
    </row>
    <row r="22" spans="1:2" x14ac:dyDescent="0.2">
      <c r="A22" s="169"/>
      <c r="B22" s="167"/>
    </row>
    <row r="23" spans="1:2" ht="25.5" x14ac:dyDescent="0.2">
      <c r="A23" s="169">
        <f>A21+1</f>
        <v>8</v>
      </c>
      <c r="B23" s="167" t="s">
        <v>181</v>
      </c>
    </row>
    <row r="24" spans="1:2" x14ac:dyDescent="0.2">
      <c r="A24" s="169"/>
      <c r="B24" s="167"/>
    </row>
    <row r="25" spans="1:2" ht="25.5" x14ac:dyDescent="0.2">
      <c r="A25" s="169">
        <f>A23+1</f>
        <v>9</v>
      </c>
      <c r="B25" s="166" t="s">
        <v>176</v>
      </c>
    </row>
    <row r="26" spans="1:2" x14ac:dyDescent="0.2">
      <c r="A26" s="169"/>
      <c r="B26" s="166"/>
    </row>
    <row r="27" spans="1:2" ht="38.25" x14ac:dyDescent="0.2">
      <c r="A27" s="169">
        <f>A25+1</f>
        <v>10</v>
      </c>
      <c r="B27" s="166" t="s">
        <v>175</v>
      </c>
    </row>
    <row r="28" spans="1:2" x14ac:dyDescent="0.2">
      <c r="A28" s="169"/>
      <c r="B28" s="166"/>
    </row>
    <row r="29" spans="1:2" ht="25.5" x14ac:dyDescent="0.2">
      <c r="A29" s="169">
        <f>A27+1</f>
        <v>11</v>
      </c>
      <c r="B29" s="167" t="s">
        <v>171</v>
      </c>
    </row>
    <row r="30" spans="1:2" x14ac:dyDescent="0.2">
      <c r="A30" s="169"/>
      <c r="B30" s="167"/>
    </row>
    <row r="31" spans="1:2" ht="25.5" x14ac:dyDescent="0.2">
      <c r="A31" s="169">
        <f>A29+1</f>
        <v>12</v>
      </c>
      <c r="B31" s="164" t="s">
        <v>167</v>
      </c>
    </row>
    <row r="32" spans="1:2" x14ac:dyDescent="0.2">
      <c r="A32" s="169"/>
      <c r="B32" s="164"/>
    </row>
    <row r="33" spans="1:2" ht="25.5" x14ac:dyDescent="0.2">
      <c r="A33" s="169">
        <f>A31+1</f>
        <v>13</v>
      </c>
      <c r="B33" s="164" t="s">
        <v>168</v>
      </c>
    </row>
    <row r="34" spans="1:2" x14ac:dyDescent="0.2">
      <c r="A34" s="169"/>
      <c r="B34" s="163"/>
    </row>
    <row r="35" spans="1:2" ht="25.5" x14ac:dyDescent="0.2">
      <c r="A35" s="169">
        <f>A33+1</f>
        <v>14</v>
      </c>
      <c r="B35" s="166" t="s">
        <v>251</v>
      </c>
    </row>
    <row r="36" spans="1:2" x14ac:dyDescent="0.2">
      <c r="A36" s="169"/>
      <c r="B36" s="163"/>
    </row>
    <row r="37" spans="1:2" ht="25.5" x14ac:dyDescent="0.2">
      <c r="A37" s="169">
        <f>A35+1</f>
        <v>15</v>
      </c>
      <c r="B37" s="166" t="s">
        <v>170</v>
      </c>
    </row>
    <row r="38" spans="1:2" x14ac:dyDescent="0.2">
      <c r="A38" s="169"/>
    </row>
    <row r="39" spans="1:2" x14ac:dyDescent="0.2">
      <c r="A39" s="169">
        <f>A37+1</f>
        <v>16</v>
      </c>
      <c r="B39" s="167" t="s">
        <v>207</v>
      </c>
    </row>
    <row r="40" spans="1:2" x14ac:dyDescent="0.2">
      <c r="A40" s="169"/>
    </row>
    <row r="41" spans="1:2" x14ac:dyDescent="0.2">
      <c r="A41" s="169">
        <v>17</v>
      </c>
      <c r="B41" s="254" t="s">
        <v>208</v>
      </c>
    </row>
    <row r="42" spans="1:2" x14ac:dyDescent="0.2">
      <c r="A42" s="169"/>
    </row>
    <row r="43" spans="1:2" x14ac:dyDescent="0.2">
      <c r="A43" s="169"/>
      <c r="B43" s="163"/>
    </row>
    <row r="44" spans="1:2" ht="15.75" x14ac:dyDescent="0.2">
      <c r="A44" s="678" t="s">
        <v>42</v>
      </c>
      <c r="B44" s="679" t="s">
        <v>161</v>
      </c>
    </row>
    <row r="45" spans="1:2" x14ac:dyDescent="0.2">
      <c r="A45" s="169"/>
      <c r="B45" s="163"/>
    </row>
    <row r="46" spans="1:2" x14ac:dyDescent="0.2">
      <c r="A46" s="169">
        <v>1</v>
      </c>
      <c r="B46" s="163" t="s">
        <v>162</v>
      </c>
    </row>
    <row r="47" spans="1:2" x14ac:dyDescent="0.2">
      <c r="A47" s="169"/>
      <c r="B47" s="163"/>
    </row>
    <row r="48" spans="1:2" ht="25.5" x14ac:dyDescent="0.2">
      <c r="A48" s="169">
        <f>A46+1</f>
        <v>2</v>
      </c>
      <c r="B48" s="168" t="s">
        <v>169</v>
      </c>
    </row>
    <row r="49" spans="1:2" x14ac:dyDescent="0.2">
      <c r="A49" s="169"/>
    </row>
    <row r="50" spans="1:2" x14ac:dyDescent="0.2">
      <c r="A50" s="169">
        <f>A48+1</f>
        <v>3</v>
      </c>
      <c r="B50" s="163" t="s">
        <v>157</v>
      </c>
    </row>
    <row r="51" spans="1:2" x14ac:dyDescent="0.2">
      <c r="A51" s="169"/>
    </row>
    <row r="52" spans="1:2" ht="25.5" x14ac:dyDescent="0.2">
      <c r="A52" s="169">
        <f>A50+1</f>
        <v>4</v>
      </c>
      <c r="B52" s="163" t="s">
        <v>156</v>
      </c>
    </row>
    <row r="53" spans="1:2" x14ac:dyDescent="0.2">
      <c r="A53" s="169"/>
    </row>
    <row r="54" spans="1:2" ht="25.5" x14ac:dyDescent="0.2">
      <c r="A54" s="169">
        <f>A52+1</f>
        <v>5</v>
      </c>
      <c r="B54" s="163" t="s">
        <v>163</v>
      </c>
    </row>
    <row r="55" spans="1:2" x14ac:dyDescent="0.2">
      <c r="A55" s="169"/>
      <c r="B55" s="163"/>
    </row>
    <row r="56" spans="1:2" ht="51" x14ac:dyDescent="0.2">
      <c r="A56" s="169">
        <f>A54+1</f>
        <v>6</v>
      </c>
      <c r="B56" s="164" t="s">
        <v>158</v>
      </c>
    </row>
    <row r="57" spans="1:2" x14ac:dyDescent="0.2">
      <c r="A57" s="169"/>
      <c r="B57" s="163"/>
    </row>
    <row r="58" spans="1:2" x14ac:dyDescent="0.2">
      <c r="A58" s="169">
        <f>A56+1</f>
        <v>7</v>
      </c>
      <c r="B58" s="163" t="s">
        <v>164</v>
      </c>
    </row>
    <row r="59" spans="1:2" x14ac:dyDescent="0.2">
      <c r="A59" s="169"/>
    </row>
    <row r="60" spans="1:2" ht="51" x14ac:dyDescent="0.2">
      <c r="A60" s="169">
        <f>A58+1</f>
        <v>8</v>
      </c>
      <c r="B60" s="164" t="s">
        <v>160</v>
      </c>
    </row>
    <row r="61" spans="1:2" x14ac:dyDescent="0.2">
      <c r="A61" s="169"/>
      <c r="B61" s="164"/>
    </row>
    <row r="62" spans="1:2" ht="38.25" x14ac:dyDescent="0.2">
      <c r="A62" s="169">
        <f>A60+1</f>
        <v>9</v>
      </c>
      <c r="B62" s="164" t="s">
        <v>165</v>
      </c>
    </row>
    <row r="63" spans="1:2" x14ac:dyDescent="0.2">
      <c r="A63" s="169"/>
      <c r="B63" s="164"/>
    </row>
    <row r="64" spans="1:2" ht="38.25" x14ac:dyDescent="0.2">
      <c r="A64" s="169">
        <f>A62+1</f>
        <v>10</v>
      </c>
      <c r="B64" s="163" t="s">
        <v>159</v>
      </c>
    </row>
    <row r="65" spans="1:2" x14ac:dyDescent="0.2">
      <c r="A65" s="170"/>
    </row>
    <row r="66" spans="1:2" ht="25.5" x14ac:dyDescent="0.2">
      <c r="A66" s="169">
        <f>A64+1</f>
        <v>11</v>
      </c>
      <c r="B66" s="167" t="s">
        <v>177</v>
      </c>
    </row>
    <row r="67" spans="1:2" x14ac:dyDescent="0.2">
      <c r="A67" s="170"/>
      <c r="B67" s="167"/>
    </row>
    <row r="68" spans="1:2" ht="38.25" x14ac:dyDescent="0.2">
      <c r="A68" s="169">
        <f>A66+1</f>
        <v>12</v>
      </c>
      <c r="B68" s="168" t="s">
        <v>178</v>
      </c>
    </row>
    <row r="70" spans="1:2" ht="15.75" x14ac:dyDescent="0.2">
      <c r="A70" s="678" t="s">
        <v>44</v>
      </c>
      <c r="B70" s="679" t="s">
        <v>310</v>
      </c>
    </row>
    <row r="71" spans="1:2" x14ac:dyDescent="0.2">
      <c r="A71" s="680"/>
      <c r="B71" s="681"/>
    </row>
    <row r="72" spans="1:2" ht="45" x14ac:dyDescent="0.2">
      <c r="A72" s="680"/>
      <c r="B72" s="682" t="s">
        <v>311</v>
      </c>
    </row>
    <row r="73" spans="1:2" x14ac:dyDescent="0.2">
      <c r="A73" s="680"/>
      <c r="B73" s="681"/>
    </row>
    <row r="74" spans="1:2" x14ac:dyDescent="0.2">
      <c r="A74" s="683" t="s">
        <v>312</v>
      </c>
      <c r="B74" s="684" t="s">
        <v>313</v>
      </c>
    </row>
    <row r="75" spans="1:2" x14ac:dyDescent="0.2">
      <c r="A75" s="683"/>
      <c r="B75" s="684"/>
    </row>
    <row r="76" spans="1:2" x14ac:dyDescent="0.2">
      <c r="A76" s="683" t="s">
        <v>314</v>
      </c>
      <c r="B76" s="684" t="s">
        <v>315</v>
      </c>
    </row>
    <row r="77" spans="1:2" x14ac:dyDescent="0.2">
      <c r="A77" s="683"/>
      <c r="B77" s="684"/>
    </row>
    <row r="78" spans="1:2" ht="25.5" x14ac:dyDescent="0.2">
      <c r="A78" s="683" t="s">
        <v>316</v>
      </c>
      <c r="B78" s="684" t="s">
        <v>317</v>
      </c>
    </row>
    <row r="79" spans="1:2" x14ac:dyDescent="0.2">
      <c r="A79" s="683"/>
      <c r="B79" s="684"/>
    </row>
    <row r="80" spans="1:2" x14ac:dyDescent="0.2">
      <c r="A80" s="683" t="s">
        <v>318</v>
      </c>
      <c r="B80" s="685" t="s">
        <v>319</v>
      </c>
    </row>
    <row r="81" spans="1:2" x14ac:dyDescent="0.2">
      <c r="A81" s="683"/>
      <c r="B81" s="684"/>
    </row>
    <row r="82" spans="1:2" ht="25.5" x14ac:dyDescent="0.2">
      <c r="A82" s="683" t="s">
        <v>320</v>
      </c>
      <c r="B82" s="684" t="s">
        <v>321</v>
      </c>
    </row>
    <row r="83" spans="1:2" x14ac:dyDescent="0.2">
      <c r="A83" s="683"/>
      <c r="B83" s="684"/>
    </row>
    <row r="84" spans="1:2" ht="25.5" x14ac:dyDescent="0.2">
      <c r="A84" s="683" t="s">
        <v>322</v>
      </c>
      <c r="B84" s="685" t="s">
        <v>323</v>
      </c>
    </row>
    <row r="85" spans="1:2" x14ac:dyDescent="0.2">
      <c r="A85" s="683"/>
      <c r="B85" s="684"/>
    </row>
    <row r="86" spans="1:2" ht="25.5" x14ac:dyDescent="0.2">
      <c r="A86" s="683" t="s">
        <v>324</v>
      </c>
      <c r="B86" s="684" t="s">
        <v>325</v>
      </c>
    </row>
    <row r="87" spans="1:2" x14ac:dyDescent="0.2">
      <c r="A87" s="680"/>
      <c r="B87" s="681"/>
    </row>
    <row r="88" spans="1:2" x14ac:dyDescent="0.2">
      <c r="A88" s="680"/>
      <c r="B88" s="681"/>
    </row>
    <row r="89" spans="1:2" x14ac:dyDescent="0.2">
      <c r="A89" s="680">
        <f>A68+1</f>
        <v>13</v>
      </c>
      <c r="B89" s="681" t="s">
        <v>26</v>
      </c>
    </row>
    <row r="90" spans="1:2" ht="25.5" x14ac:dyDescent="0.2">
      <c r="A90" s="680"/>
      <c r="B90" s="686" t="s">
        <v>326</v>
      </c>
    </row>
  </sheetData>
  <phoneticPr fontId="0" type="noConversion"/>
  <printOptions horizontalCentered="1"/>
  <pageMargins left="0.55118110236220474" right="0.55118110236220474" top="0.78740157480314965" bottom="0.78740157480314965" header="0.51181102362204722" footer="0.51181102362204722"/>
  <pageSetup paperSize="9" scale="89" orientation="portrait" r:id="rId1"/>
  <headerFooter alignWithMargins="0">
    <oddFooter>&amp;L&amp;8&amp;F Rev 1 of 310805&amp;C&amp;8&amp;A&amp;R&amp;8 PRINTED: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3"/>
  </sheetPr>
  <dimension ref="A1:J103"/>
  <sheetViews>
    <sheetView tabSelected="1" zoomScale="75" zoomScaleNormal="75" zoomScaleSheetLayoutView="70" workbookViewId="0">
      <selection activeCell="D5" sqref="D5"/>
    </sheetView>
  </sheetViews>
  <sheetFormatPr defaultRowHeight="15" x14ac:dyDescent="0.2"/>
  <cols>
    <col min="1" max="1" width="16.33203125" customWidth="1"/>
    <col min="2" max="2" width="3.88671875" customWidth="1"/>
    <col min="3" max="3" width="7.6640625" customWidth="1"/>
    <col min="4" max="4" width="25" customWidth="1"/>
    <col min="5" max="5" width="16" customWidth="1"/>
    <col min="6" max="6" width="14.109375" customWidth="1"/>
    <col min="7" max="7" width="16.6640625" customWidth="1"/>
    <col min="8" max="8" width="15.5546875" customWidth="1"/>
    <col min="9" max="9" width="2.88671875" customWidth="1"/>
    <col min="10" max="10" width="26.44140625" customWidth="1"/>
  </cols>
  <sheetData>
    <row r="1" spans="1:10" ht="70.5" customHeight="1" thickTop="1" thickBot="1" x14ac:dyDescent="0.25">
      <c r="A1" s="1157" t="s">
        <v>327</v>
      </c>
      <c r="B1" s="1158"/>
      <c r="C1" s="1158"/>
      <c r="D1" s="1158"/>
      <c r="E1" s="1158"/>
      <c r="F1" s="1158"/>
      <c r="G1" s="1158"/>
      <c r="H1" s="1159"/>
      <c r="I1" s="21"/>
    </row>
    <row r="2" spans="1:10" ht="65.25" customHeight="1" thickTop="1" thickBot="1" x14ac:dyDescent="0.25">
      <c r="A2" s="493"/>
      <c r="B2" s="494"/>
      <c r="C2" s="494"/>
      <c r="D2" s="494"/>
      <c r="E2" s="1160" t="s">
        <v>285</v>
      </c>
      <c r="F2" s="1161"/>
      <c r="G2" s="1161"/>
      <c r="H2" s="1162"/>
      <c r="I2" s="4"/>
    </row>
    <row r="3" spans="1:10" ht="55.5" customHeight="1" thickTop="1" thickBot="1" x14ac:dyDescent="0.25">
      <c r="A3" s="1174" t="s">
        <v>271</v>
      </c>
      <c r="B3" s="1175"/>
      <c r="C3" s="1175"/>
      <c r="D3" s="1175"/>
      <c r="E3" s="1370"/>
      <c r="F3" s="1371" t="str">
        <f>IF('Input Data'!D7="Building Project","USE OTHER INVOICE",'Input Data'!D7)</f>
        <v>ENGINEERING PROJECT</v>
      </c>
      <c r="G3" s="1372"/>
      <c r="H3" s="1373" t="s">
        <v>328</v>
      </c>
      <c r="I3" s="4"/>
    </row>
    <row r="4" spans="1:10" ht="15.75" thickTop="1" x14ac:dyDescent="0.2">
      <c r="A4" s="1374"/>
      <c r="B4" s="588"/>
      <c r="C4" s="589" t="s">
        <v>197</v>
      </c>
      <c r="D4" s="276"/>
      <c r="E4" s="535" t="s">
        <v>194</v>
      </c>
      <c r="F4" s="1176"/>
      <c r="G4" s="1177"/>
      <c r="H4" s="10"/>
      <c r="I4" s="21"/>
      <c r="J4" s="35"/>
    </row>
    <row r="5" spans="1:10" x14ac:dyDescent="0.2">
      <c r="A5" s="572"/>
      <c r="B5" s="573"/>
      <c r="C5" s="212" t="s">
        <v>192</v>
      </c>
      <c r="D5" s="272"/>
      <c r="E5" s="536" t="s">
        <v>195</v>
      </c>
      <c r="F5" s="537"/>
      <c r="G5" s="255"/>
      <c r="H5" s="10"/>
      <c r="I5" s="4"/>
      <c r="J5" s="35"/>
    </row>
    <row r="6" spans="1:10" x14ac:dyDescent="0.2">
      <c r="A6" s="210" t="s">
        <v>193</v>
      </c>
      <c r="B6" s="211"/>
      <c r="C6" s="212" t="s">
        <v>289</v>
      </c>
      <c r="D6" s="271"/>
      <c r="E6" s="536" t="s">
        <v>221</v>
      </c>
      <c r="F6" s="539"/>
      <c r="G6" s="48"/>
      <c r="H6" s="53"/>
      <c r="I6" s="4"/>
      <c r="J6" s="35"/>
    </row>
    <row r="7" spans="1:10" x14ac:dyDescent="0.2">
      <c r="A7" s="210"/>
      <c r="B7" s="211"/>
      <c r="C7" s="548" t="str">
        <f>IF(D7="Building project","B",IF(D7="Engineering project","E"))</f>
        <v>E</v>
      </c>
      <c r="D7" s="268" t="s">
        <v>260</v>
      </c>
      <c r="E7" s="538"/>
      <c r="F7" s="549"/>
      <c r="G7" s="52"/>
      <c r="H7" s="53"/>
      <c r="I7" s="4"/>
      <c r="J7" s="35"/>
    </row>
    <row r="8" spans="1:10" x14ac:dyDescent="0.2">
      <c r="A8" s="210"/>
      <c r="B8" s="211"/>
      <c r="C8" s="587" t="s">
        <v>125</v>
      </c>
      <c r="D8" s="1163"/>
      <c r="E8" s="1164"/>
      <c r="F8" s="1164"/>
      <c r="G8" s="1164"/>
      <c r="H8" s="1165"/>
      <c r="I8" s="4"/>
      <c r="J8" s="35"/>
    </row>
    <row r="9" spans="1:10" ht="15.75" thickBot="1" x14ac:dyDescent="0.25">
      <c r="A9" s="545"/>
      <c r="B9" s="546"/>
      <c r="C9" s="547"/>
      <c r="D9" s="1166"/>
      <c r="E9" s="1167"/>
      <c r="F9" s="1167"/>
      <c r="G9" s="1167"/>
      <c r="H9" s="1168"/>
      <c r="I9" s="39"/>
      <c r="J9" s="35"/>
    </row>
    <row r="10" spans="1:10" ht="15.75" thickTop="1" x14ac:dyDescent="0.2">
      <c r="A10" s="543" t="s">
        <v>126</v>
      </c>
      <c r="B10" s="544"/>
      <c r="C10" s="213"/>
      <c r="D10" s="1171"/>
      <c r="E10" s="1172"/>
      <c r="F10" s="1172"/>
      <c r="G10" s="1173"/>
      <c r="H10" s="550"/>
      <c r="I10" s="4"/>
      <c r="J10" s="35"/>
    </row>
    <row r="11" spans="1:10" ht="15.75" customHeight="1" x14ac:dyDescent="0.2">
      <c r="A11" s="584"/>
      <c r="B11" s="585"/>
      <c r="C11" s="586" t="s">
        <v>19</v>
      </c>
      <c r="D11" s="1183"/>
      <c r="E11" s="1184"/>
      <c r="F11" s="1184"/>
      <c r="G11" s="1185"/>
      <c r="H11" s="550"/>
      <c r="I11" s="4"/>
      <c r="J11" s="35"/>
    </row>
    <row r="12" spans="1:10" x14ac:dyDescent="0.2">
      <c r="A12" s="240" t="s">
        <v>203</v>
      </c>
      <c r="B12" s="241"/>
      <c r="C12" s="242"/>
      <c r="D12" s="243"/>
      <c r="E12" s="551" t="s">
        <v>209</v>
      </c>
      <c r="F12" s="568"/>
      <c r="G12" s="536" t="s">
        <v>221</v>
      </c>
      <c r="H12" s="676"/>
      <c r="I12" s="4"/>
      <c r="J12" s="35"/>
    </row>
    <row r="13" spans="1:10" ht="15.75" x14ac:dyDescent="0.2">
      <c r="A13" s="210" t="s">
        <v>121</v>
      </c>
      <c r="B13" s="211"/>
      <c r="C13" s="246">
        <f>IF(D13="NONE","NONE",D13)</f>
        <v>0</v>
      </c>
      <c r="D13" s="272"/>
      <c r="E13" s="174" t="str">
        <f>IF(D13="","&lt;--ERROR","")</f>
        <v>&lt;--ERROR</v>
      </c>
      <c r="F13" s="48"/>
      <c r="G13" s="48"/>
      <c r="H13" s="51"/>
      <c r="I13" s="21"/>
      <c r="J13" s="35"/>
    </row>
    <row r="14" spans="1:10" ht="15.75" x14ac:dyDescent="0.2">
      <c r="A14" s="572"/>
      <c r="B14" s="573"/>
      <c r="C14" s="212" t="s">
        <v>183</v>
      </c>
      <c r="D14" s="273"/>
      <c r="E14" s="174" t="str">
        <f>IF(D14="","&lt;--ERROR","")</f>
        <v>&lt;--ERROR</v>
      </c>
      <c r="F14" s="48"/>
      <c r="G14" s="48"/>
      <c r="H14" s="51"/>
      <c r="I14" s="21"/>
      <c r="J14" s="35"/>
    </row>
    <row r="15" spans="1:10" x14ac:dyDescent="0.2">
      <c r="A15" s="572"/>
      <c r="B15" s="583"/>
      <c r="C15" s="212" t="s">
        <v>34</v>
      </c>
      <c r="D15" s="274"/>
      <c r="E15" s="56"/>
      <c r="F15" s="48"/>
      <c r="G15" s="48"/>
      <c r="H15" s="567"/>
      <c r="I15" s="21"/>
      <c r="J15" s="35"/>
    </row>
    <row r="16" spans="1:10" x14ac:dyDescent="0.2">
      <c r="A16" s="210" t="s">
        <v>187</v>
      </c>
      <c r="B16" s="209"/>
      <c r="C16" s="247">
        <f>IF(D16=1998,1,IF(D16=2000,2,IF(D16=2002,3,IF(D16=1997,4))))</f>
        <v>1</v>
      </c>
      <c r="D16" s="275">
        <v>1998</v>
      </c>
      <c r="E16" s="1169" t="s">
        <v>35</v>
      </c>
      <c r="F16" s="1170"/>
      <c r="G16" s="162" t="str">
        <f>IF(C16=1,"Notice No. 19245 of 18 September 1998",IF(C16=2,"Notice No. 21907 of 2000 ",IF(C16=3," Notice No. 23153 of 1 March 2002",IF(C16=4,"Notice No.17858 of 10 March 1997",""))))</f>
        <v>Notice No. 19245 of 18 September 1998</v>
      </c>
      <c r="H16" s="206"/>
      <c r="I16" s="21"/>
      <c r="J16" s="35"/>
    </row>
    <row r="17" spans="1:10" x14ac:dyDescent="0.2">
      <c r="A17" s="210" t="s">
        <v>259</v>
      </c>
      <c r="B17" s="209"/>
      <c r="C17" s="247"/>
      <c r="D17" s="451" t="s">
        <v>261</v>
      </c>
      <c r="E17" s="558"/>
      <c r="F17" s="559"/>
      <c r="G17" s="559"/>
      <c r="H17" s="560"/>
      <c r="I17" s="21"/>
      <c r="J17" s="35"/>
    </row>
    <row r="18" spans="1:10" ht="18" customHeight="1" x14ac:dyDescent="0.2">
      <c r="A18" s="574" t="s">
        <v>138</v>
      </c>
      <c r="B18" s="575"/>
      <c r="C18" s="576">
        <f>IF(D18="PERCENTAGE BASED FEES",1,2)</f>
        <v>1</v>
      </c>
      <c r="D18" s="165" t="str">
        <f>IF(D17="Normal","PERCENTAGE BASED FEES","TIME BASED FEES")</f>
        <v>PERCENTAGE BASED FEES</v>
      </c>
      <c r="E18" s="561"/>
      <c r="F18" s="2"/>
      <c r="G18" s="2"/>
      <c r="H18" s="562"/>
      <c r="I18" s="21"/>
      <c r="J18" s="35"/>
    </row>
    <row r="19" spans="1:10" ht="18" customHeight="1" x14ac:dyDescent="0.2">
      <c r="A19" s="577"/>
      <c r="B19" s="578"/>
      <c r="C19" s="570" t="s">
        <v>155</v>
      </c>
      <c r="D19" s="270"/>
      <c r="E19" s="563"/>
      <c r="F19" s="552"/>
      <c r="G19" s="552"/>
      <c r="H19" s="51"/>
      <c r="I19" s="21"/>
      <c r="J19" s="35"/>
    </row>
    <row r="20" spans="1:10" ht="18" customHeight="1" x14ac:dyDescent="0.2">
      <c r="A20" s="577"/>
      <c r="B20" s="578"/>
      <c r="C20" s="570" t="s">
        <v>20</v>
      </c>
      <c r="D20" s="271"/>
      <c r="E20" s="542"/>
      <c r="F20" s="552"/>
      <c r="G20" s="552"/>
      <c r="H20" s="564"/>
      <c r="I20" s="4"/>
      <c r="J20" s="35"/>
    </row>
    <row r="21" spans="1:10" ht="15.75" customHeight="1" x14ac:dyDescent="0.2">
      <c r="A21" s="577"/>
      <c r="B21" s="578"/>
      <c r="C21" s="570" t="s">
        <v>127</v>
      </c>
      <c r="D21" s="271"/>
      <c r="E21" s="541"/>
      <c r="F21" s="553"/>
      <c r="G21" s="553"/>
      <c r="H21" s="554"/>
      <c r="I21" s="40"/>
      <c r="J21" s="35"/>
    </row>
    <row r="22" spans="1:10" ht="15.75" customHeight="1" x14ac:dyDescent="0.2">
      <c r="A22" s="577"/>
      <c r="B22" s="578"/>
      <c r="C22" s="570" t="s">
        <v>23</v>
      </c>
      <c r="D22" s="271"/>
      <c r="E22" s="565"/>
      <c r="F22" s="553"/>
      <c r="G22" s="553"/>
      <c r="H22" s="554"/>
      <c r="I22" s="4"/>
      <c r="J22" s="35"/>
    </row>
    <row r="23" spans="1:10" ht="18.75" customHeight="1" x14ac:dyDescent="0.2">
      <c r="A23" s="577"/>
      <c r="B23" s="578"/>
      <c r="C23" s="570" t="str">
        <f>IF(E23=1,"STAGE COMPLETED",IF(E23=4,"STAGE COMPLETED","STAGE"))</f>
        <v>STAGE COMPLETED</v>
      </c>
      <c r="D23" s="268" t="s">
        <v>309</v>
      </c>
      <c r="E23" s="571">
        <f>IF(D23="Preliminary design",1,IF(D23="Design &amp; tender",2,IF(D23="Construction",3,IF(D23="Completion",4))))</f>
        <v>1</v>
      </c>
      <c r="F23" s="259"/>
      <c r="G23" s="259"/>
      <c r="H23" s="555"/>
      <c r="J23" s="35"/>
    </row>
    <row r="24" spans="1:10" ht="16.5" customHeight="1" x14ac:dyDescent="0.2">
      <c r="A24" s="577"/>
      <c r="B24" s="578"/>
      <c r="C24" s="579" t="s">
        <v>296</v>
      </c>
      <c r="D24" s="569">
        <v>1</v>
      </c>
      <c r="E24" s="566"/>
      <c r="F24" s="259"/>
      <c r="G24" s="259"/>
      <c r="H24" s="555"/>
      <c r="J24" s="35"/>
    </row>
    <row r="25" spans="1:10" ht="21" customHeight="1" thickBot="1" x14ac:dyDescent="0.25">
      <c r="A25" s="1186" t="s">
        <v>223</v>
      </c>
      <c r="B25" s="1187"/>
      <c r="C25" s="1188"/>
      <c r="D25" s="510" t="s">
        <v>188</v>
      </c>
      <c r="E25" s="258"/>
      <c r="F25" s="259"/>
      <c r="G25" s="259"/>
      <c r="H25" s="555"/>
      <c r="J25" s="35"/>
    </row>
    <row r="26" spans="1:10" x14ac:dyDescent="0.2">
      <c r="A26" s="1189" t="s">
        <v>272</v>
      </c>
      <c r="B26" s="1190"/>
      <c r="C26" s="1190"/>
      <c r="D26" s="1191"/>
      <c r="E26" s="268" t="s">
        <v>188</v>
      </c>
      <c r="F26" s="52"/>
      <c r="G26" s="52"/>
      <c r="H26" s="53"/>
      <c r="I26" s="4"/>
      <c r="J26" s="35"/>
    </row>
    <row r="27" spans="1:10" x14ac:dyDescent="0.2">
      <c r="A27" s="1180" t="s">
        <v>273</v>
      </c>
      <c r="B27" s="1181"/>
      <c r="C27" s="1181"/>
      <c r="D27" s="1182"/>
      <c r="E27" s="268" t="s">
        <v>188</v>
      </c>
      <c r="F27" s="52"/>
      <c r="G27" s="52"/>
      <c r="H27" s="53"/>
      <c r="I27" s="4"/>
      <c r="J27" s="35"/>
    </row>
    <row r="28" spans="1:10" ht="15.75" thickBot="1" x14ac:dyDescent="0.25">
      <c r="A28" s="580"/>
      <c r="B28" s="581"/>
      <c r="C28" s="581"/>
      <c r="D28" s="582" t="s">
        <v>274</v>
      </c>
      <c r="E28" s="269" t="s">
        <v>188</v>
      </c>
      <c r="F28" s="260" t="str">
        <f>IF(E28="y","AMOUNT APPR.","")</f>
        <v/>
      </c>
      <c r="G28" s="261"/>
      <c r="H28" s="53"/>
      <c r="I28" s="4"/>
      <c r="J28" s="35"/>
    </row>
    <row r="29" spans="1:10" ht="69.75" customHeight="1" thickTop="1" thickBot="1" x14ac:dyDescent="0.25">
      <c r="A29" s="1178" t="s">
        <v>211</v>
      </c>
      <c r="B29" s="1179"/>
      <c r="C29" s="1179"/>
      <c r="D29" s="1179"/>
      <c r="E29" s="590" t="s">
        <v>191</v>
      </c>
      <c r="F29" s="590" t="s">
        <v>189</v>
      </c>
      <c r="G29" s="591" t="s">
        <v>190</v>
      </c>
      <c r="H29" s="556" t="s">
        <v>141</v>
      </c>
      <c r="I29" s="35"/>
      <c r="J29" s="35"/>
    </row>
    <row r="30" spans="1:10" ht="22.5" customHeight="1" thickBot="1" x14ac:dyDescent="0.25">
      <c r="A30" s="1154" t="s">
        <v>228</v>
      </c>
      <c r="B30" s="1155"/>
      <c r="C30" s="1155"/>
      <c r="D30" s="1156"/>
      <c r="E30" s="592" t="s">
        <v>288</v>
      </c>
      <c r="F30" s="593">
        <f>IF(E30="estimates",1,2)</f>
        <v>1</v>
      </c>
      <c r="G30" s="594"/>
      <c r="H30" s="277"/>
      <c r="I30" s="35"/>
      <c r="J30" s="35"/>
    </row>
    <row r="31" spans="1:10" ht="45" customHeight="1" thickTop="1" x14ac:dyDescent="0.2">
      <c r="A31" s="1151" t="s">
        <v>226</v>
      </c>
      <c r="B31" s="1152"/>
      <c r="C31" s="1152"/>
      <c r="D31" s="1153"/>
      <c r="E31" s="601"/>
      <c r="F31" s="601"/>
      <c r="G31" s="595"/>
      <c r="H31" s="596">
        <f>IF($E$23&lt;3,E31,IF($E$23=3,F31,IF($E$23=4,G31)))</f>
        <v>0</v>
      </c>
      <c r="I31" s="35"/>
      <c r="J31" s="35"/>
    </row>
    <row r="32" spans="1:10" ht="30.75" customHeight="1" x14ac:dyDescent="0.2">
      <c r="A32" s="1114" t="s">
        <v>142</v>
      </c>
      <c r="B32" s="1115"/>
      <c r="C32" s="1115"/>
      <c r="D32" s="1116"/>
      <c r="E32" s="602"/>
      <c r="F32" s="602"/>
      <c r="G32" s="597"/>
      <c r="H32" s="598">
        <f>IF($E$23&lt;3,E32,IF($E$23=3,F32,IF($E$23=4,G32)))</f>
        <v>0</v>
      </c>
    </row>
    <row r="33" spans="1:10" ht="30.75" customHeight="1" x14ac:dyDescent="0.2">
      <c r="A33" s="1114" t="s">
        <v>143</v>
      </c>
      <c r="B33" s="1121"/>
      <c r="C33" s="1121"/>
      <c r="D33" s="1122"/>
      <c r="E33" s="602"/>
      <c r="F33" s="602"/>
      <c r="G33" s="597"/>
      <c r="H33" s="598">
        <f>IF($E$23&lt;3,E33,IF($E$23=3,F33,IF($E$23=4,G33)))</f>
        <v>0</v>
      </c>
    </row>
    <row r="34" spans="1:10" ht="39.75" customHeight="1" thickBot="1" x14ac:dyDescent="0.25">
      <c r="A34" s="1132" t="s">
        <v>220</v>
      </c>
      <c r="B34" s="1133"/>
      <c r="C34" s="1133"/>
      <c r="D34" s="1134"/>
      <c r="E34" s="602"/>
      <c r="F34" s="602"/>
      <c r="G34" s="597"/>
      <c r="H34" s="599">
        <f>IF($E$23&lt;3,E34,IF($E$23=3,F34,IF($E$23=4,G34)))</f>
        <v>0</v>
      </c>
    </row>
    <row r="35" spans="1:10" ht="33.75" customHeight="1" thickBot="1" x14ac:dyDescent="0.25">
      <c r="A35" s="1123" t="s">
        <v>230</v>
      </c>
      <c r="B35" s="1137"/>
      <c r="C35" s="1137"/>
      <c r="D35" s="1138"/>
      <c r="E35" s="600">
        <f>SUM(E31:E34)</f>
        <v>0</v>
      </c>
      <c r="F35" s="603">
        <f>SUM(F31:F34)</f>
        <v>0</v>
      </c>
      <c r="G35" s="604">
        <f>SUM(G31:G34)</f>
        <v>0</v>
      </c>
      <c r="H35" s="605">
        <f>SUM(H31:H34)</f>
        <v>0</v>
      </c>
    </row>
    <row r="36" spans="1:10" ht="27" customHeight="1" thickTop="1" thickBot="1" x14ac:dyDescent="0.25">
      <c r="A36" s="1139" t="str">
        <f>IF($E$23=4,IF(H35=#REF!,"","THE VALUE OF ( C) MUST BE THE SAME AS (D)"),"")</f>
        <v/>
      </c>
      <c r="B36" s="1140"/>
      <c r="C36" s="1140"/>
      <c r="D36" s="1140"/>
      <c r="E36" s="1141"/>
      <c r="F36" s="607"/>
      <c r="G36" s="608" t="str">
        <f>IF($E$23=4,IF($H$37=$H$43,"","ERROR"),"")</f>
        <v/>
      </c>
      <c r="H36" s="606"/>
    </row>
    <row r="37" spans="1:10" ht="32.25" customHeight="1" thickBot="1" x14ac:dyDescent="0.25">
      <c r="A37" s="1135" t="s">
        <v>229</v>
      </c>
      <c r="B37" s="1136"/>
      <c r="C37" s="1136"/>
      <c r="D37" s="1136"/>
      <c r="E37" s="612"/>
      <c r="F37" s="612"/>
      <c r="G37" s="613"/>
      <c r="H37" s="614">
        <f>IF($E$23&lt;3,E37,IF($E$23=3,F37,IF($E$23=4,G37)))</f>
        <v>0</v>
      </c>
      <c r="J37" s="35"/>
    </row>
    <row r="38" spans="1:10" ht="16.5" customHeight="1" thickBot="1" x14ac:dyDescent="0.25">
      <c r="A38" s="1149" t="s">
        <v>198</v>
      </c>
      <c r="B38" s="1150"/>
      <c r="C38" s="1150"/>
      <c r="D38" s="1150"/>
      <c r="E38" s="609"/>
      <c r="F38" s="610"/>
      <c r="G38" s="611"/>
      <c r="H38" s="136"/>
      <c r="J38" s="35"/>
    </row>
    <row r="39" spans="1:10" ht="53.25" customHeight="1" thickTop="1" thickBot="1" x14ac:dyDescent="0.25">
      <c r="A39" s="1127" t="s">
        <v>210</v>
      </c>
      <c r="B39" s="1128"/>
      <c r="C39" s="1128"/>
      <c r="D39" s="1128"/>
      <c r="E39" s="1128"/>
      <c r="F39" s="1129"/>
      <c r="G39" s="44" t="s">
        <v>150</v>
      </c>
      <c r="H39" s="557" t="s">
        <v>141</v>
      </c>
      <c r="J39" s="35"/>
    </row>
    <row r="40" spans="1:10" ht="37.5" customHeight="1" thickBot="1" x14ac:dyDescent="0.25">
      <c r="A40" s="1142" t="s">
        <v>144</v>
      </c>
      <c r="B40" s="1143"/>
      <c r="C40" s="1143"/>
      <c r="D40" s="1143"/>
      <c r="E40" s="1144"/>
      <c r="F40" s="1145"/>
      <c r="G40" s="615"/>
      <c r="H40" s="616">
        <f>IF($E$23&gt;2,G40,0)</f>
        <v>0</v>
      </c>
    </row>
    <row r="41" spans="1:10" ht="37.5" customHeight="1" thickTop="1" thickBot="1" x14ac:dyDescent="0.25">
      <c r="A41" s="1146" t="s">
        <v>145</v>
      </c>
      <c r="B41" s="1147"/>
      <c r="C41" s="1147"/>
      <c r="D41" s="1147"/>
      <c r="E41" s="1148"/>
      <c r="F41" s="1148"/>
      <c r="G41" s="617"/>
      <c r="H41" s="616">
        <f>IF($E$23&gt;2,G41,0)</f>
        <v>0</v>
      </c>
    </row>
    <row r="42" spans="1:10" ht="36.75" customHeight="1" thickTop="1" thickBot="1" x14ac:dyDescent="0.25">
      <c r="A42" s="1123" t="s">
        <v>212</v>
      </c>
      <c r="B42" s="1124"/>
      <c r="C42" s="1124"/>
      <c r="D42" s="1124"/>
      <c r="E42" s="1125"/>
      <c r="F42" s="1126"/>
      <c r="G42" s="618">
        <v>0</v>
      </c>
      <c r="H42" s="619">
        <f>H40+H41</f>
        <v>0</v>
      </c>
      <c r="J42" s="35"/>
    </row>
    <row r="43" spans="1:10" ht="41.25" customHeight="1" thickTop="1" thickBot="1" x14ac:dyDescent="0.25">
      <c r="A43" s="1117" t="s">
        <v>213</v>
      </c>
      <c r="B43" s="1118"/>
      <c r="C43" s="1118"/>
      <c r="D43" s="1118"/>
      <c r="E43" s="1119"/>
      <c r="F43" s="1120"/>
      <c r="G43" s="620"/>
      <c r="H43" s="621">
        <f>IF($E$23&gt;2,G43,0)</f>
        <v>0</v>
      </c>
    </row>
    <row r="44" spans="1:10" ht="15.75" thickTop="1" x14ac:dyDescent="0.2">
      <c r="G44" s="41"/>
    </row>
    <row r="53" ht="18.75" customHeight="1" x14ac:dyDescent="0.2"/>
    <row r="60" ht="25.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102" spans="1:9" x14ac:dyDescent="0.2">
      <c r="A102" s="1"/>
      <c r="B102" s="1"/>
      <c r="C102" s="1"/>
      <c r="D102" s="1"/>
      <c r="E102" s="1"/>
      <c r="F102" s="1"/>
      <c r="G102" s="1"/>
      <c r="H102" s="1"/>
      <c r="I102" s="1"/>
    </row>
    <row r="103" spans="1:9" x14ac:dyDescent="0.2">
      <c r="A103" s="1130"/>
      <c r="B103" s="1131"/>
      <c r="C103" s="1131"/>
      <c r="D103" s="1131"/>
      <c r="E103" s="1131"/>
      <c r="F103" s="1131"/>
      <c r="G103" s="1131"/>
      <c r="H103" s="1131"/>
      <c r="I103" s="1131"/>
    </row>
  </sheetData>
  <sheetProtection password="CD4C" sheet="1" objects="1" scenarios="1" formatCells="0" formatColumns="0" formatRows="0"/>
  <mergeCells count="29">
    <mergeCell ref="A31:D31"/>
    <mergeCell ref="A30:D30"/>
    <mergeCell ref="A1:H1"/>
    <mergeCell ref="E2:H2"/>
    <mergeCell ref="D8:H8"/>
    <mergeCell ref="D9:H9"/>
    <mergeCell ref="E16:F16"/>
    <mergeCell ref="D10:G10"/>
    <mergeCell ref="A3:E3"/>
    <mergeCell ref="F3:G3"/>
    <mergeCell ref="F4:G4"/>
    <mergeCell ref="A29:D29"/>
    <mergeCell ref="A27:D27"/>
    <mergeCell ref="D11:G11"/>
    <mergeCell ref="A25:C25"/>
    <mergeCell ref="A26:D26"/>
    <mergeCell ref="A103:I103"/>
    <mergeCell ref="A34:D34"/>
    <mergeCell ref="A37:D37"/>
    <mergeCell ref="A35:D35"/>
    <mergeCell ref="A36:E36"/>
    <mergeCell ref="A40:F40"/>
    <mergeCell ref="A41:F41"/>
    <mergeCell ref="A38:D38"/>
    <mergeCell ref="A32:D32"/>
    <mergeCell ref="A43:F43"/>
    <mergeCell ref="A33:D33"/>
    <mergeCell ref="A42:F42"/>
    <mergeCell ref="A39:F39"/>
  </mergeCells>
  <phoneticPr fontId="0" type="noConversion"/>
  <dataValidations count="6">
    <dataValidation type="list" allowBlank="1" showInputMessage="1" showErrorMessage="1" sqref="E30">
      <formula1>"ESTIMATES, TENDER VALUES"</formula1>
    </dataValidation>
    <dataValidation type="list" allowBlank="1" showInputMessage="1" showErrorMessage="1" sqref="D23">
      <formula1>" PRELIMINARY DESIGN, DESIGN &amp; TENDER,CONSTRUCTION,COMPLETION"</formula1>
    </dataValidation>
    <dataValidation type="list" allowBlank="1" showInputMessage="1" showErrorMessage="1" sqref="D16">
      <formula1>"1998, 2000 ,2002"</formula1>
    </dataValidation>
    <dataValidation type="list" allowBlank="1" showInputMessage="1" showErrorMessage="1" sqref="D25 E26:E28">
      <formula1>"Y,N"</formula1>
    </dataValidation>
    <dataValidation type="list" allowBlank="1" showInputMessage="1" showErrorMessage="1" sqref="D17">
      <formula1>"NORMAL,SPECIAL or REPORT only"</formula1>
    </dataValidation>
    <dataValidation type="list" allowBlank="1" showInputMessage="1" showErrorMessage="1" sqref="D7">
      <formula1>"BUILDING PROJECT,ENGINEERING PROJECT"</formula1>
    </dataValidation>
  </dataValidations>
  <printOptions horizontalCentered="1"/>
  <pageMargins left="0.55118110236220474" right="0.55118110236220474" top="0.78740157480314965" bottom="0.78740157480314965" header="0.51181102362204722" footer="0.51181102362204722"/>
  <pageSetup paperSize="8" scale="89" orientation="portrait" r:id="rId1"/>
  <headerFooter alignWithMargins="0">
    <oddFooter>&amp;L&amp;8&amp;F Rev 1 of 310805&amp;C&amp;8&amp;A&amp;R&amp;8 PRINTED: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5"/>
  </sheetPr>
  <dimension ref="A1:P76"/>
  <sheetViews>
    <sheetView zoomScale="70" zoomScaleNormal="75" zoomScaleSheetLayoutView="68" workbookViewId="0">
      <selection activeCell="B3" sqref="B3"/>
    </sheetView>
  </sheetViews>
  <sheetFormatPr defaultRowHeight="15" x14ac:dyDescent="0.2"/>
  <cols>
    <col min="1" max="1" width="13.88671875" customWidth="1"/>
    <col min="2" max="2" width="17.6640625" customWidth="1"/>
    <col min="3" max="3" width="4.77734375" customWidth="1"/>
    <col min="4" max="4" width="3.5546875" customWidth="1"/>
    <col min="5" max="5" width="4.5546875" customWidth="1"/>
    <col min="6" max="6" width="3.5546875" customWidth="1"/>
    <col min="7" max="7" width="10.33203125" bestFit="1" customWidth="1"/>
    <col min="8" max="8" width="3.44140625" customWidth="1"/>
    <col min="9" max="9" width="9.88671875" customWidth="1"/>
    <col min="10" max="10" width="3.6640625" customWidth="1"/>
    <col min="11" max="11" width="16.21875" customWidth="1"/>
    <col min="12" max="12" width="3.88671875" customWidth="1"/>
    <col min="13" max="13" width="11.88671875" customWidth="1"/>
    <col min="14" max="14" width="4.109375" customWidth="1"/>
    <col min="15" max="15" width="15.5546875" customWidth="1"/>
  </cols>
  <sheetData>
    <row r="1" spans="1:15" ht="60.75" customHeight="1" thickTop="1" x14ac:dyDescent="0.2">
      <c r="A1" s="488"/>
      <c r="B1" s="489"/>
      <c r="C1" s="489"/>
      <c r="D1" s="1246" t="s">
        <v>225</v>
      </c>
      <c r="E1" s="1247"/>
      <c r="F1" s="1247"/>
      <c r="G1" s="1247"/>
      <c r="H1" s="262"/>
      <c r="I1" s="1248" t="s">
        <v>286</v>
      </c>
      <c r="J1" s="1249"/>
      <c r="K1" s="1249"/>
      <c r="L1" s="1249"/>
      <c r="M1" s="1249"/>
      <c r="N1" s="1249"/>
      <c r="O1" s="1250"/>
    </row>
    <row r="2" spans="1:15" ht="55.5" customHeight="1" x14ac:dyDescent="0.25">
      <c r="A2" s="490"/>
      <c r="B2" s="491"/>
      <c r="C2" s="491"/>
      <c r="D2" s="1243">
        <f>'Input Data'!$D$16</f>
        <v>1998</v>
      </c>
      <c r="E2" s="1244"/>
      <c r="F2" s="1245"/>
      <c r="G2" s="622" t="s">
        <v>297</v>
      </c>
      <c r="H2" s="540"/>
      <c r="I2" s="1251" t="str">
        <f>IF('Input Data'!$D$7="Building Project","USE OTHER INVOICE",'Input Data'!$D$7)</f>
        <v>ENGINEERING PROJECT</v>
      </c>
      <c r="J2" s="1252"/>
      <c r="K2" s="1252"/>
      <c r="L2" s="1252"/>
      <c r="M2" s="1252"/>
      <c r="N2" s="1252"/>
      <c r="O2" s="1253"/>
    </row>
    <row r="3" spans="1:15" ht="17.25" customHeight="1" x14ac:dyDescent="0.25">
      <c r="A3" s="266"/>
      <c r="B3" s="492"/>
      <c r="C3" s="492"/>
      <c r="D3" s="1243"/>
      <c r="E3" s="1244"/>
      <c r="F3" s="1245"/>
      <c r="G3" s="622"/>
      <c r="H3" s="263"/>
      <c r="I3" s="263"/>
      <c r="J3" s="264"/>
      <c r="K3" s="264"/>
      <c r="L3" s="264"/>
      <c r="M3" s="264"/>
      <c r="N3" s="55" t="str">
        <f>'Input Data'!H3</f>
        <v>Version 3.1 2012-10</v>
      </c>
      <c r="O3" s="10"/>
    </row>
    <row r="4" spans="1:15" x14ac:dyDescent="0.2">
      <c r="A4" s="207" t="s">
        <v>21</v>
      </c>
      <c r="B4" s="1262">
        <f>'Input Data'!$D$8</f>
        <v>0</v>
      </c>
      <c r="C4" s="1261"/>
      <c r="D4" s="1261"/>
      <c r="E4" s="1261"/>
      <c r="F4" s="1261"/>
      <c r="G4" s="1261"/>
      <c r="H4" s="1261"/>
      <c r="I4" s="1261"/>
      <c r="J4" s="1261"/>
      <c r="K4" s="1261"/>
      <c r="L4" s="1261"/>
      <c r="M4" s="1261"/>
      <c r="N4" s="48"/>
      <c r="O4" s="51"/>
    </row>
    <row r="5" spans="1:15" x14ac:dyDescent="0.2">
      <c r="A5" s="208"/>
      <c r="B5" s="1258">
        <f>'Input Data'!$D$9</f>
        <v>0</v>
      </c>
      <c r="C5" s="1259"/>
      <c r="D5" s="1259"/>
      <c r="E5" s="1259"/>
      <c r="F5" s="1259"/>
      <c r="G5" s="1259"/>
      <c r="H5" s="1259"/>
      <c r="I5" s="1259"/>
      <c r="J5" s="1259"/>
      <c r="K5" s="1259"/>
      <c r="L5" s="1259"/>
      <c r="M5" s="1259"/>
      <c r="N5" s="48"/>
      <c r="O5" s="51"/>
    </row>
    <row r="6" spans="1:15" x14ac:dyDescent="0.2">
      <c r="A6" s="207" t="s">
        <v>22</v>
      </c>
      <c r="B6" s="1260">
        <f>'Input Data'!$D$10</f>
        <v>0</v>
      </c>
      <c r="C6" s="1261"/>
      <c r="D6" s="1261"/>
      <c r="E6" s="1261"/>
      <c r="F6" s="1261"/>
      <c r="G6" s="1261"/>
      <c r="H6" s="1261"/>
      <c r="I6" s="1261"/>
      <c r="J6" s="1261"/>
      <c r="K6" s="1261"/>
      <c r="L6" s="1261"/>
      <c r="M6" s="1261"/>
      <c r="N6" s="48"/>
      <c r="O6" s="51"/>
    </row>
    <row r="7" spans="1:15" ht="30.75" customHeight="1" thickBot="1" x14ac:dyDescent="0.25">
      <c r="A7" s="215" t="s">
        <v>19</v>
      </c>
      <c r="B7" s="1254">
        <f>'Input Data'!$D$11</f>
        <v>0</v>
      </c>
      <c r="C7" s="1255"/>
      <c r="D7" s="1255"/>
      <c r="E7" s="1255"/>
      <c r="F7" s="1255"/>
      <c r="G7" s="1255"/>
      <c r="H7" s="1255"/>
      <c r="I7" s="1255"/>
      <c r="J7" s="244" t="s">
        <v>201</v>
      </c>
      <c r="K7" s="245">
        <f>'Input Data'!D12</f>
        <v>0</v>
      </c>
      <c r="L7" s="244" t="s">
        <v>202</v>
      </c>
      <c r="M7" s="1256">
        <f>'Input Data'!F12</f>
        <v>0</v>
      </c>
      <c r="N7" s="1257"/>
      <c r="O7" s="216"/>
    </row>
    <row r="8" spans="1:15" ht="16.5" thickTop="1" x14ac:dyDescent="0.25">
      <c r="A8" s="1223" t="s">
        <v>196</v>
      </c>
      <c r="B8" s="1224"/>
      <c r="C8" s="1234">
        <f>'Input Data'!F4</f>
        <v>0</v>
      </c>
      <c r="D8" s="1235"/>
      <c r="E8" s="1235"/>
      <c r="F8" s="1235"/>
      <c r="G8" s="1235"/>
      <c r="H8" s="45" t="s">
        <v>200</v>
      </c>
      <c r="I8" s="217">
        <f>'Input Data'!F5</f>
        <v>0</v>
      </c>
      <c r="J8" s="249" t="s">
        <v>206</v>
      </c>
      <c r="K8" s="253"/>
      <c r="L8" s="1237">
        <f>'Input Data'!D4</f>
        <v>0</v>
      </c>
      <c r="M8" s="1238"/>
      <c r="N8" s="1238"/>
      <c r="O8" s="161"/>
    </row>
    <row r="9" spans="1:15" x14ac:dyDescent="0.2">
      <c r="A9" s="207" t="s">
        <v>121</v>
      </c>
      <c r="B9" s="48"/>
      <c r="C9" s="1239">
        <f>'Input Data'!C13</f>
        <v>0</v>
      </c>
      <c r="D9" s="1197"/>
      <c r="E9" s="1197"/>
      <c r="F9" s="1197"/>
      <c r="G9" s="1197"/>
      <c r="H9" s="257" t="s">
        <v>222</v>
      </c>
      <c r="I9" s="256">
        <f>'Input Data'!F6</f>
        <v>0</v>
      </c>
      <c r="J9" s="249" t="s">
        <v>192</v>
      </c>
      <c r="K9" s="253"/>
      <c r="M9" s="688">
        <f>'Input Data'!$D$5</f>
        <v>0</v>
      </c>
      <c r="N9" s="677"/>
      <c r="O9" s="10"/>
    </row>
    <row r="10" spans="1:15" x14ac:dyDescent="0.2">
      <c r="A10" s="248" t="s">
        <v>205</v>
      </c>
      <c r="B10" s="2"/>
      <c r="C10" s="1242">
        <f>'Input Data'!D14</f>
        <v>0</v>
      </c>
      <c r="D10" s="1197"/>
      <c r="E10" s="1197"/>
      <c r="F10" s="1197"/>
      <c r="G10" s="1197"/>
      <c r="H10" s="153"/>
      <c r="I10" s="153"/>
      <c r="J10" s="250" t="s">
        <v>20</v>
      </c>
      <c r="K10" s="57"/>
      <c r="L10" s="153"/>
      <c r="M10" s="689">
        <f>'Input Data'!$D$20</f>
        <v>0</v>
      </c>
      <c r="O10" s="51"/>
    </row>
    <row r="11" spans="1:15" x14ac:dyDescent="0.2">
      <c r="A11" s="207" t="s">
        <v>127</v>
      </c>
      <c r="B11" s="48"/>
      <c r="C11" s="1196">
        <f>'Input Data'!$D$21</f>
        <v>0</v>
      </c>
      <c r="D11" s="1197"/>
      <c r="E11" s="1197"/>
      <c r="F11" s="1197"/>
      <c r="G11" s="1197"/>
      <c r="H11" s="153"/>
      <c r="I11" s="153"/>
      <c r="J11" s="251" t="s">
        <v>128</v>
      </c>
      <c r="K11" s="57"/>
      <c r="L11" s="1227" t="str">
        <f>IF('Input Data'!E23=1,"PRELIMINARY DESIGN",IF('Input Data'!E23=2,"DESIGN &amp; TENDER",IF('Input Data'!E23=3,"CONSTRUCTION",IF('Input Data'!E23=4,"COMPLETION"))))</f>
        <v>PRELIMINARY DESIGN</v>
      </c>
      <c r="M11" s="1228"/>
      <c r="N11" s="1228"/>
      <c r="O11" s="157"/>
    </row>
    <row r="12" spans="1:15" x14ac:dyDescent="0.2">
      <c r="A12" s="207" t="s">
        <v>34</v>
      </c>
      <c r="B12" s="48"/>
      <c r="C12" s="1200">
        <f>'Input Data'!$D$15</f>
        <v>0</v>
      </c>
      <c r="D12" s="1201"/>
      <c r="E12" s="1201"/>
      <c r="F12" s="1201"/>
      <c r="G12" s="1201"/>
      <c r="H12" s="173"/>
      <c r="I12" s="173"/>
      <c r="J12" s="1229" t="s">
        <v>155</v>
      </c>
      <c r="K12" s="1230"/>
      <c r="L12" s="1201">
        <f>'Input Data'!D19</f>
        <v>0</v>
      </c>
      <c r="M12" s="1201"/>
      <c r="N12" s="1236"/>
      <c r="O12" s="157"/>
    </row>
    <row r="13" spans="1:15" x14ac:dyDescent="0.2">
      <c r="A13" s="207" t="s">
        <v>35</v>
      </c>
      <c r="B13" s="48"/>
      <c r="C13" s="1240" t="str">
        <f>'Input Data'!$D$18</f>
        <v>PERCENTAGE BASED FEES</v>
      </c>
      <c r="D13" s="1241"/>
      <c r="E13" s="1241"/>
      <c r="F13" s="1241"/>
      <c r="G13" s="1241"/>
      <c r="H13" s="154"/>
      <c r="I13" s="153"/>
      <c r="J13" s="250" t="s">
        <v>23</v>
      </c>
      <c r="K13" s="57"/>
      <c r="L13" s="1198">
        <f>'Input Data'!$D$22</f>
        <v>0</v>
      </c>
      <c r="M13" s="1199"/>
      <c r="O13" s="51"/>
    </row>
    <row r="14" spans="1:15" ht="15.75" thickBot="1" x14ac:dyDescent="0.25">
      <c r="A14" s="215" t="s">
        <v>137</v>
      </c>
      <c r="B14" s="46"/>
      <c r="C14" s="1225" t="s">
        <v>260</v>
      </c>
      <c r="D14" s="1226"/>
      <c r="E14" s="1226"/>
      <c r="F14" s="1226"/>
      <c r="G14" s="1226"/>
      <c r="H14" s="156"/>
      <c r="I14" s="54"/>
      <c r="J14" s="252" t="s">
        <v>129</v>
      </c>
      <c r="K14" s="130"/>
      <c r="L14" s="138" t="s">
        <v>130</v>
      </c>
      <c r="M14" s="1231">
        <f>'Input Data'!D6</f>
        <v>0</v>
      </c>
      <c r="N14" s="1232"/>
      <c r="O14" s="1233"/>
    </row>
    <row r="15" spans="1:15" ht="24.75" customHeight="1" thickTop="1" x14ac:dyDescent="0.2">
      <c r="A15" s="1195"/>
      <c r="B15" s="1193"/>
      <c r="C15" s="1193"/>
      <c r="D15" s="1193"/>
      <c r="E15" s="1193"/>
      <c r="F15" s="1193"/>
      <c r="G15" s="1193"/>
      <c r="H15" s="48"/>
      <c r="I15" s="155"/>
      <c r="J15" s="1192" t="s">
        <v>287</v>
      </c>
      <c r="K15" s="1193"/>
      <c r="L15" s="1193"/>
      <c r="M15" s="1193"/>
      <c r="N15" s="1194"/>
      <c r="O15" s="658">
        <f>IF('Input Data'!$F$30=1,80%*'Input Data'!$H$35,'Input Data'!$H$35)</f>
        <v>0</v>
      </c>
    </row>
    <row r="16" spans="1:15" ht="23.25" customHeight="1" thickBot="1" x14ac:dyDescent="0.25">
      <c r="A16" s="1203"/>
      <c r="B16" s="1204"/>
      <c r="C16" s="1204"/>
      <c r="D16" s="1204"/>
      <c r="E16" s="1204"/>
      <c r="F16" s="1204"/>
      <c r="G16" s="1204"/>
      <c r="H16" s="46"/>
      <c r="I16" s="47"/>
      <c r="J16" s="1221" t="s">
        <v>139</v>
      </c>
      <c r="K16" s="1222"/>
      <c r="L16" s="1222"/>
      <c r="M16" s="1222"/>
      <c r="N16" s="1222"/>
      <c r="O16" s="659">
        <f>IF('Input Data'!$F$30=1,80%*'Input Data'!$H$37,'Input Data'!$H$37)</f>
        <v>0</v>
      </c>
    </row>
    <row r="17" spans="1:16" ht="11.25" customHeight="1" thickTop="1" x14ac:dyDescent="0.2">
      <c r="A17" s="458"/>
      <c r="B17" s="459"/>
      <c r="C17" s="459"/>
      <c r="D17" s="459"/>
      <c r="E17" s="459"/>
      <c r="F17" s="459"/>
      <c r="G17" s="459"/>
      <c r="H17" s="48"/>
      <c r="I17" s="460"/>
      <c r="J17" s="461"/>
      <c r="K17" s="48"/>
      <c r="L17" s="48"/>
      <c r="M17" s="48"/>
      <c r="N17" s="48"/>
      <c r="O17" s="660"/>
    </row>
    <row r="18" spans="1:16" x14ac:dyDescent="0.2">
      <c r="A18" s="267" t="s">
        <v>32</v>
      </c>
      <c r="B18" s="57"/>
      <c r="C18" s="58"/>
      <c r="D18" s="59"/>
      <c r="E18" s="59"/>
      <c r="F18" s="59"/>
      <c r="G18" s="60"/>
      <c r="H18" s="61"/>
      <c r="I18" s="437">
        <f>IF('Input Data'!$C$18=1,IF('Input Data'!$C$16=1,VLOOKUP($O$15,SCALE_1998E,3),IF('Input Data'!$C$16=2,VLOOKUP($O$15,SCALE_2000E,3),IF('Input Data'!$C$16=3,VLOOKUP($O$15,SCALE_2002E,3)))),0)</f>
        <v>2261</v>
      </c>
      <c r="J18" s="63" t="s">
        <v>131</v>
      </c>
      <c r="K18" s="64">
        <f>IF('Input Data'!C18=1,IF('Input Data'!$C$16=1,VLOOKUP($O$15,SCALE_1998E,4),IF('Input Data'!$C$16=2,VLOOKUP($O$15,SCALE_2000E,4),IF('Input Data'!$C$16=3,VLOOKUP($O$15,SCALE_2002E,4)))),0)</f>
        <v>0.105</v>
      </c>
      <c r="L18" s="65" t="s">
        <v>1</v>
      </c>
      <c r="M18" s="66">
        <f>$O$15</f>
        <v>0</v>
      </c>
      <c r="N18" s="65" t="s">
        <v>3</v>
      </c>
      <c r="O18" s="661">
        <f>I18+K18*M18</f>
        <v>2261</v>
      </c>
    </row>
    <row r="19" spans="1:16" ht="7.5" customHeight="1" thickBot="1" x14ac:dyDescent="0.25">
      <c r="A19" s="71"/>
      <c r="B19" s="72"/>
      <c r="C19" s="73"/>
      <c r="D19" s="74"/>
      <c r="E19" s="74"/>
      <c r="F19" s="74"/>
      <c r="G19" s="75"/>
      <c r="H19" s="76"/>
      <c r="I19" s="77"/>
      <c r="J19" s="77"/>
      <c r="K19" s="77"/>
      <c r="L19" s="77"/>
      <c r="M19" s="77"/>
      <c r="N19" s="77"/>
      <c r="O19" s="662"/>
    </row>
    <row r="20" spans="1:16" ht="18.75" thickTop="1" x14ac:dyDescent="0.2">
      <c r="A20" s="78" t="s">
        <v>166</v>
      </c>
      <c r="B20" s="79"/>
      <c r="C20" s="79"/>
      <c r="D20" s="79"/>
      <c r="E20" s="79"/>
      <c r="F20" s="79"/>
      <c r="G20" s="79"/>
      <c r="H20" s="79"/>
      <c r="I20" s="79"/>
      <c r="J20" s="79"/>
      <c r="K20" s="79"/>
      <c r="L20" s="79"/>
      <c r="M20" s="79"/>
      <c r="N20" s="79"/>
      <c r="O20" s="661"/>
    </row>
    <row r="21" spans="1:16" ht="23.25" customHeight="1" thickBot="1" x14ac:dyDescent="0.25">
      <c r="A21" s="1216" t="s">
        <v>214</v>
      </c>
      <c r="B21" s="1217"/>
      <c r="C21" s="1217"/>
      <c r="D21" s="1217"/>
      <c r="E21" s="1217"/>
      <c r="F21" s="57"/>
      <c r="G21" s="56"/>
      <c r="H21" s="59"/>
      <c r="I21" s="80">
        <f>IF('Input Data'!$E$23=1,Scales!$V$3,IF('Input Data'!$E$23=2,Scales!$V$4,IF('Input Data'!$E$23=3,0.6,0.6)))</f>
        <v>0.2</v>
      </c>
      <c r="J21" s="65" t="s">
        <v>2</v>
      </c>
      <c r="K21" s="81">
        <f>IF('Input Data'!E23=1,0.8*'Input Data'!H31,'Input Data'!H31)</f>
        <v>0</v>
      </c>
      <c r="L21" s="70" t="s">
        <v>27</v>
      </c>
      <c r="M21" s="62">
        <f>IF('Input Data'!C18=1,$O$18,0)</f>
        <v>2261</v>
      </c>
      <c r="N21" s="69"/>
      <c r="O21" s="661">
        <f>IF('Input Data'!C7="E",IF('Input Data'!D25="y",0,IF(K22=0,0,I21*K21/K22*M21)),0)</f>
        <v>0</v>
      </c>
    </row>
    <row r="22" spans="1:16" ht="24" customHeight="1" x14ac:dyDescent="0.2">
      <c r="A22" s="1218"/>
      <c r="B22" s="1217"/>
      <c r="C22" s="1217"/>
      <c r="D22" s="1217"/>
      <c r="E22" s="1217"/>
      <c r="F22" s="57"/>
      <c r="G22" s="82"/>
      <c r="H22" s="68"/>
      <c r="I22" s="80"/>
      <c r="J22" s="62"/>
      <c r="K22" s="62">
        <f>$O$15</f>
        <v>0</v>
      </c>
      <c r="L22" s="70"/>
      <c r="M22" s="62"/>
      <c r="N22" s="69"/>
      <c r="O22" s="661"/>
    </row>
    <row r="23" spans="1:16" ht="9" customHeight="1" x14ac:dyDescent="0.2">
      <c r="A23" s="83"/>
      <c r="B23" s="84"/>
      <c r="C23" s="57"/>
      <c r="D23" s="57"/>
      <c r="E23" s="57"/>
      <c r="F23" s="57"/>
      <c r="G23" s="85"/>
      <c r="H23" s="86"/>
      <c r="I23" s="87"/>
      <c r="J23" s="88"/>
      <c r="K23" s="88"/>
      <c r="L23" s="89"/>
      <c r="M23" s="88"/>
      <c r="N23" s="88"/>
      <c r="O23" s="663"/>
    </row>
    <row r="24" spans="1:16" ht="15.75" customHeight="1" thickBot="1" x14ac:dyDescent="0.25">
      <c r="A24" s="1209" t="s">
        <v>215</v>
      </c>
      <c r="B24" s="1210"/>
      <c r="C24" s="1211"/>
      <c r="D24" s="1211"/>
      <c r="E24" s="80"/>
      <c r="F24" s="158"/>
      <c r="G24" s="85">
        <f>IF('Input Data'!$H$32&gt;0,1.25,0)</f>
        <v>0</v>
      </c>
      <c r="H24" s="59" t="s">
        <v>1</v>
      </c>
      <c r="I24" s="80">
        <f>IF('Input Data'!$E$23=1,Scales!$V$3,IF('Input Data'!$E$23=2,Scales!$V$4,IF('Input Data'!$E$23=3,0.6,0.6)))</f>
        <v>0.2</v>
      </c>
      <c r="J24" s="65" t="s">
        <v>2</v>
      </c>
      <c r="K24" s="81">
        <f>IF('Input Data'!E23=1,0.8*'Input Data'!H32,'Input Data'!H32)</f>
        <v>0</v>
      </c>
      <c r="L24" s="70" t="s">
        <v>27</v>
      </c>
      <c r="M24" s="62">
        <f>IF('Input Data'!C18=1,$O$18,0)</f>
        <v>2261</v>
      </c>
      <c r="N24" s="62"/>
      <c r="O24" s="661">
        <f>IF('Input Data'!C7="E",IF('Input Data'!D25="y",0,IF(K25=0,0,G24*I24*K24/K25*M24)),0)</f>
        <v>0</v>
      </c>
    </row>
    <row r="25" spans="1:16" ht="15.75" customHeight="1" x14ac:dyDescent="0.2">
      <c r="A25" s="1212"/>
      <c r="B25" s="1213"/>
      <c r="C25" s="1213"/>
      <c r="D25" s="1213"/>
      <c r="E25" s="57"/>
      <c r="F25" s="57"/>
      <c r="G25" s="85"/>
      <c r="H25" s="86"/>
      <c r="I25" s="87"/>
      <c r="J25" s="88"/>
      <c r="K25" s="62">
        <f>$O$15</f>
        <v>0</v>
      </c>
      <c r="L25" s="89"/>
      <c r="M25" s="88"/>
      <c r="N25" s="88"/>
      <c r="O25" s="663"/>
    </row>
    <row r="26" spans="1:16" ht="8.25" customHeight="1" x14ac:dyDescent="0.2">
      <c r="A26" s="42"/>
      <c r="B26" s="43"/>
      <c r="C26" s="43"/>
      <c r="D26" s="43"/>
      <c r="E26" s="57"/>
      <c r="F26" s="57"/>
      <c r="G26" s="85"/>
      <c r="H26" s="86"/>
      <c r="I26" s="80"/>
      <c r="J26" s="65"/>
      <c r="K26" s="90"/>
      <c r="L26" s="89"/>
      <c r="M26" s="90"/>
      <c r="N26" s="88"/>
      <c r="O26" s="663"/>
    </row>
    <row r="27" spans="1:16" ht="15.75" customHeight="1" thickBot="1" x14ac:dyDescent="0.25">
      <c r="A27" s="1205" t="s">
        <v>147</v>
      </c>
      <c r="B27" s="1206"/>
      <c r="C27" s="1206"/>
      <c r="D27" s="1206"/>
      <c r="E27" s="57"/>
      <c r="F27" s="57"/>
      <c r="G27" s="85">
        <f>IF('Input Data'!$H$33&gt;0,0.25,0)</f>
        <v>0</v>
      </c>
      <c r="H27" s="86"/>
      <c r="I27" s="80">
        <f>IF('Input Data'!$E$23=1,Scales!$V$3,IF('Input Data'!$E$23=2,Scales!$V$4,IF('Input Data'!$E$23=3,0.6,0.6)))</f>
        <v>0.2</v>
      </c>
      <c r="J27" s="65" t="s">
        <v>2</v>
      </c>
      <c r="K27" s="81">
        <f>IF('Input Data'!E23=1,0.8*'Input Data'!H33,'Input Data'!H33)</f>
        <v>0</v>
      </c>
      <c r="L27" s="89" t="s">
        <v>27</v>
      </c>
      <c r="M27" s="62">
        <f>IF('Input Data'!C18=1,$O$18,0)</f>
        <v>2261</v>
      </c>
      <c r="N27" s="59"/>
      <c r="O27" s="661">
        <f>IF('Input Data'!C7="E",IF('Input Data'!D25="y",0,IF(K28=0,0,G27*I27*K27/K28*M27)),0)</f>
        <v>0</v>
      </c>
    </row>
    <row r="28" spans="1:16" ht="14.25" customHeight="1" x14ac:dyDescent="0.2">
      <c r="A28" s="1207"/>
      <c r="B28" s="1208"/>
      <c r="C28" s="1208"/>
      <c r="D28" s="1208"/>
      <c r="E28" s="57"/>
      <c r="F28" s="57"/>
      <c r="G28" s="85"/>
      <c r="H28" s="86"/>
      <c r="I28" s="80"/>
      <c r="J28" s="65"/>
      <c r="K28" s="62">
        <f>$O$15</f>
        <v>0</v>
      </c>
      <c r="L28" s="89"/>
      <c r="M28" s="90"/>
      <c r="N28" s="88"/>
      <c r="O28" s="663"/>
    </row>
    <row r="29" spans="1:16" ht="10.5" customHeight="1" x14ac:dyDescent="0.2">
      <c r="A29" s="91"/>
      <c r="B29" s="84"/>
      <c r="C29" s="57"/>
      <c r="D29" s="57"/>
      <c r="E29" s="57"/>
      <c r="F29" s="57"/>
      <c r="G29" s="85"/>
      <c r="H29" s="86"/>
      <c r="I29" s="80"/>
      <c r="J29" s="65"/>
      <c r="K29" s="90"/>
      <c r="L29" s="89"/>
      <c r="M29" s="90"/>
      <c r="N29" s="88"/>
      <c r="O29" s="663"/>
    </row>
    <row r="30" spans="1:16" ht="15.75" customHeight="1" thickBot="1" x14ac:dyDescent="0.25">
      <c r="A30" s="1205" t="s">
        <v>216</v>
      </c>
      <c r="B30" s="1214"/>
      <c r="C30" s="1214"/>
      <c r="D30" s="1214"/>
      <c r="E30" s="85">
        <f>IF('Input Data'!$H$34&gt;0,0.25,0)</f>
        <v>0</v>
      </c>
      <c r="F30" s="59" t="s">
        <v>1</v>
      </c>
      <c r="G30" s="85">
        <f>IF('Input Data'!$H$34&gt;0,1.25,0)</f>
        <v>0</v>
      </c>
      <c r="H30" s="59" t="s">
        <v>1</v>
      </c>
      <c r="I30" s="80">
        <f>IF('Input Data'!$E$23=1,Scales!$V$3,IF('Input Data'!$E$23=2,Scales!$V$4,IF('Input Data'!$E$23=3,0.6,0.6)))</f>
        <v>0.2</v>
      </c>
      <c r="J30" s="65" t="s">
        <v>2</v>
      </c>
      <c r="K30" s="81">
        <f>IF('Input Data'!E23=1,0.8*'Input Data'!H34,'Input Data'!H34)</f>
        <v>0</v>
      </c>
      <c r="L30" s="59" t="s">
        <v>1</v>
      </c>
      <c r="M30" s="62">
        <f>IF('Input Data'!C18=1,$O$18,0)</f>
        <v>2261</v>
      </c>
      <c r="N30" s="88"/>
      <c r="O30" s="661">
        <f>IF('Input Data'!C7="E",IF('Input Data'!D25="y",0,IF(K31=0,0,(E30*G30*I30*K30/K31*M30))),0)</f>
        <v>0</v>
      </c>
    </row>
    <row r="31" spans="1:16" x14ac:dyDescent="0.2">
      <c r="A31" s="1215"/>
      <c r="B31" s="1214"/>
      <c r="C31" s="1214"/>
      <c r="D31" s="1214"/>
      <c r="E31" s="50"/>
      <c r="F31" s="50"/>
      <c r="G31" s="85"/>
      <c r="H31" s="86"/>
      <c r="I31" s="80"/>
      <c r="J31" s="88"/>
      <c r="K31" s="62">
        <f>$O$15</f>
        <v>0</v>
      </c>
      <c r="L31" s="89"/>
      <c r="M31" s="88"/>
      <c r="N31" s="88"/>
      <c r="O31" s="663"/>
    </row>
    <row r="32" spans="1:16" ht="8.25" customHeight="1" x14ac:dyDescent="0.2">
      <c r="A32" s="92"/>
      <c r="B32" s="93"/>
      <c r="C32" s="93"/>
      <c r="D32" s="93"/>
      <c r="E32" s="93"/>
      <c r="F32" s="93"/>
      <c r="G32" s="93"/>
      <c r="H32" s="93"/>
      <c r="I32" s="94"/>
      <c r="J32" s="94"/>
      <c r="K32" s="159"/>
      <c r="L32" s="159"/>
      <c r="M32" s="159"/>
      <c r="N32" s="159"/>
      <c r="O32" s="664"/>
      <c r="P32" s="38"/>
    </row>
    <row r="33" spans="1:16" x14ac:dyDescent="0.2">
      <c r="A33" s="128" t="s">
        <v>227</v>
      </c>
      <c r="B33" s="84"/>
      <c r="C33" s="57"/>
      <c r="D33" s="57"/>
      <c r="E33" s="57"/>
      <c r="F33" s="57"/>
      <c r="G33" s="57"/>
      <c r="H33" s="57"/>
      <c r="I33" s="95">
        <f>IF('Input Data'!$E$27="y",0.07,0)</f>
        <v>0</v>
      </c>
      <c r="J33" s="59" t="s">
        <v>1</v>
      </c>
      <c r="K33" s="80">
        <f>IF('Input Data'!$E$23=1,Scales!$V$3,IF('Input Data'!$E$23=2,Scales!$V$4,IF('Input Data'!$E$23=3,0.6,0.6)))</f>
        <v>0.2</v>
      </c>
      <c r="L33" s="70" t="s">
        <v>27</v>
      </c>
      <c r="M33" s="62">
        <f>IF('Input Data'!$C$18=1,$O$18,0)</f>
        <v>2261</v>
      </c>
      <c r="N33" s="65" t="s">
        <v>3</v>
      </c>
      <c r="O33" s="663">
        <f>IF('Input Data'!$D$25="y",IF('Input Data'!$C$7="E",(I33*K33*M33),0),0)</f>
        <v>0</v>
      </c>
      <c r="P33" s="38"/>
    </row>
    <row r="34" spans="1:16" x14ac:dyDescent="0.2">
      <c r="A34" s="91"/>
      <c r="B34" s="84"/>
      <c r="C34" s="57"/>
      <c r="D34" s="57"/>
      <c r="E34" s="57"/>
      <c r="F34" s="57"/>
      <c r="G34" s="57"/>
      <c r="H34" s="57"/>
      <c r="I34" s="95"/>
      <c r="J34" s="59"/>
      <c r="K34" s="95"/>
      <c r="L34" s="65"/>
      <c r="M34" s="62"/>
      <c r="N34" s="65"/>
      <c r="O34" s="663"/>
      <c r="P34" s="38"/>
    </row>
    <row r="35" spans="1:16" x14ac:dyDescent="0.2">
      <c r="A35" s="128" t="s">
        <v>204</v>
      </c>
      <c r="B35" s="84"/>
      <c r="C35" s="57"/>
      <c r="D35" s="57"/>
      <c r="E35" s="57"/>
      <c r="F35" s="57"/>
      <c r="G35" s="57"/>
      <c r="H35" s="57"/>
      <c r="I35" s="87">
        <f>IF('Input Data'!$E$26="y",0.01,0)</f>
        <v>0</v>
      </c>
      <c r="J35" s="59" t="s">
        <v>1</v>
      </c>
      <c r="K35" s="80">
        <f>IF('Input Data'!$E$23=1,Scales!$V$3,IF('Input Data'!$E$23=2,Scales!$V$4,IF('Input Data'!$E$23=3,0.6,0.6)))</f>
        <v>0.2</v>
      </c>
      <c r="L35" s="70" t="s">
        <v>27</v>
      </c>
      <c r="M35" s="88">
        <f>IF('Input Data'!$E$26="y",$O$16,0)</f>
        <v>0</v>
      </c>
      <c r="N35" s="65" t="s">
        <v>3</v>
      </c>
      <c r="O35" s="663">
        <f>IF('Input Data'!$D$25="y",IF('Input Data'!$C$7="E",IF('Input Data'!$C$18=1,I35*K35*M35,0),0),0)</f>
        <v>0</v>
      </c>
      <c r="P35" s="38"/>
    </row>
    <row r="36" spans="1:16" ht="8.25" customHeight="1" thickBot="1" x14ac:dyDescent="0.25">
      <c r="A36" s="91"/>
      <c r="B36" s="84"/>
      <c r="C36" s="57"/>
      <c r="D36" s="57"/>
      <c r="E36" s="57"/>
      <c r="F36" s="57"/>
      <c r="G36" s="57"/>
      <c r="H36" s="57"/>
      <c r="I36" s="87"/>
      <c r="J36" s="59"/>
      <c r="K36" s="80"/>
      <c r="L36" s="65"/>
      <c r="M36" s="88"/>
      <c r="N36" s="65"/>
      <c r="O36" s="665"/>
      <c r="P36" s="38"/>
    </row>
    <row r="37" spans="1:16" ht="15.75" thickBot="1" x14ac:dyDescent="0.25">
      <c r="A37" s="96"/>
      <c r="B37" s="97"/>
      <c r="C37" s="97"/>
      <c r="D37" s="97"/>
      <c r="E37" s="97"/>
      <c r="F37" s="97"/>
      <c r="G37" s="98" t="s">
        <v>148</v>
      </c>
      <c r="H37" s="3"/>
      <c r="I37" s="99"/>
      <c r="J37" s="100"/>
      <c r="K37" s="160"/>
      <c r="L37" s="99"/>
      <c r="M37" s="99"/>
      <c r="N37" s="99"/>
      <c r="O37" s="666">
        <f>IF('Input Data'!C18=1,SUM(O21:O36),0)</f>
        <v>0</v>
      </c>
      <c r="P37" s="38"/>
    </row>
    <row r="38" spans="1:16" ht="16.149999999999999" customHeight="1" thickTop="1" x14ac:dyDescent="0.2">
      <c r="A38" s="101" t="s">
        <v>219</v>
      </c>
      <c r="B38" s="84"/>
      <c r="C38" s="84"/>
      <c r="D38" s="84"/>
      <c r="E38" s="84"/>
      <c r="F38" s="84"/>
      <c r="G38" s="84"/>
      <c r="H38" s="84"/>
      <c r="I38" s="84"/>
      <c r="J38" s="84"/>
      <c r="K38" s="84"/>
      <c r="L38" s="84"/>
      <c r="M38" s="102"/>
      <c r="N38" s="84"/>
      <c r="O38" s="663"/>
    </row>
    <row r="39" spans="1:16" ht="15.75" customHeight="1" thickBot="1" x14ac:dyDescent="0.25">
      <c r="A39" s="1216" t="s">
        <v>217</v>
      </c>
      <c r="B39" s="1217"/>
      <c r="C39" s="1217"/>
      <c r="D39" s="1217"/>
      <c r="E39" s="59"/>
      <c r="F39" s="59"/>
      <c r="G39" s="57"/>
      <c r="H39" s="57"/>
      <c r="I39" s="80">
        <f>IF('Input Data'!$E$23&lt;3,0,IF('Input Data'!$E$23=3,0.35,IF('Input Data'!$E$23=4,0.4)))</f>
        <v>0</v>
      </c>
      <c r="J39" s="61" t="s">
        <v>2</v>
      </c>
      <c r="K39" s="103">
        <f>'Input Data'!H40</f>
        <v>0</v>
      </c>
      <c r="L39" s="70" t="s">
        <v>27</v>
      </c>
      <c r="M39" s="62">
        <f>IF('Input Data'!$C$18=1,$O$18,0)</f>
        <v>2261</v>
      </c>
      <c r="N39" s="62"/>
      <c r="O39" s="661">
        <f>IF('Input Data'!$C$7="E",IF('Input Data'!$E$23&lt;3,0,(I39*K39/K40*M39)),0)</f>
        <v>0</v>
      </c>
    </row>
    <row r="40" spans="1:16" x14ac:dyDescent="0.2">
      <c r="A40" s="1218"/>
      <c r="B40" s="1217"/>
      <c r="C40" s="1217"/>
      <c r="D40" s="1217"/>
      <c r="E40" s="68"/>
      <c r="F40" s="68"/>
      <c r="G40" s="57"/>
      <c r="H40" s="57"/>
      <c r="I40" s="80"/>
      <c r="J40" s="58"/>
      <c r="K40" s="62">
        <f>IF('Input Data'!$E$23&gt;2,'Input Data'!$H$35,0)</f>
        <v>0</v>
      </c>
      <c r="L40" s="70"/>
      <c r="M40" s="62"/>
      <c r="N40" s="62"/>
      <c r="O40" s="661"/>
    </row>
    <row r="41" spans="1:16" ht="8.25" customHeight="1" x14ac:dyDescent="0.2">
      <c r="A41" s="67"/>
      <c r="B41" s="57"/>
      <c r="C41" s="58"/>
      <c r="D41" s="68"/>
      <c r="E41" s="68"/>
      <c r="F41" s="68"/>
      <c r="G41" s="57"/>
      <c r="H41" s="57"/>
      <c r="I41" s="80"/>
      <c r="J41" s="58"/>
      <c r="K41" s="62"/>
      <c r="L41" s="70"/>
      <c r="M41" s="62"/>
      <c r="N41" s="62"/>
      <c r="O41" s="661"/>
    </row>
    <row r="42" spans="1:16" ht="15.75" customHeight="1" thickBot="1" x14ac:dyDescent="0.25">
      <c r="A42" s="1209" t="s">
        <v>215</v>
      </c>
      <c r="B42" s="1210"/>
      <c r="C42" s="1211"/>
      <c r="D42" s="1217"/>
      <c r="E42" s="59"/>
      <c r="F42" s="59"/>
      <c r="G42" s="85">
        <f>IF('Input Data'!$H$41&gt;0,1.25,0)</f>
        <v>0</v>
      </c>
      <c r="H42" s="57" t="s">
        <v>27</v>
      </c>
      <c r="I42" s="80">
        <f>IF('Input Data'!$E$23&lt;3,0,IF('Input Data'!$E$23=3,0.35,IF('Input Data'!$E$23=4,0.4)))</f>
        <v>0</v>
      </c>
      <c r="J42" s="61" t="s">
        <v>2</v>
      </c>
      <c r="K42" s="103">
        <f>'Input Data'!H41</f>
        <v>0</v>
      </c>
      <c r="L42" s="70" t="s">
        <v>27</v>
      </c>
      <c r="M42" s="62">
        <f>IF('Input Data'!C18=1,$O$18,0)</f>
        <v>2261</v>
      </c>
      <c r="N42" s="65"/>
      <c r="O42" s="661">
        <f>IF('Input Data'!$C$7="E",IF('Input Data'!$E$23&lt;3,0,(G42*I42*K42/K43*M42)),0)</f>
        <v>0</v>
      </c>
    </row>
    <row r="43" spans="1:16" x14ac:dyDescent="0.2">
      <c r="A43" s="1218"/>
      <c r="B43" s="1217"/>
      <c r="C43" s="1217"/>
      <c r="D43" s="1217"/>
      <c r="E43" s="86"/>
      <c r="F43" s="86"/>
      <c r="G43" s="57"/>
      <c r="H43" s="57"/>
      <c r="I43" s="87"/>
      <c r="J43" s="84"/>
      <c r="K43" s="62">
        <f>IF('Input Data'!$E$23&gt;2,'Input Data'!$H$35,0)</f>
        <v>0</v>
      </c>
      <c r="L43" s="89"/>
      <c r="M43" s="88"/>
      <c r="N43" s="88"/>
      <c r="O43" s="663"/>
    </row>
    <row r="44" spans="1:16" ht="9" customHeight="1" x14ac:dyDescent="0.2">
      <c r="A44" s="92"/>
      <c r="B44" s="72"/>
      <c r="C44" s="72"/>
      <c r="D44" s="72"/>
      <c r="E44" s="72"/>
      <c r="F44" s="72"/>
      <c r="G44" s="72"/>
      <c r="H44" s="72"/>
      <c r="I44" s="104"/>
      <c r="J44" s="72"/>
      <c r="K44" s="105"/>
      <c r="L44" s="106"/>
      <c r="M44" s="105"/>
      <c r="N44" s="105"/>
      <c r="O44" s="664"/>
    </row>
    <row r="45" spans="1:16" ht="12.75" customHeight="1" x14ac:dyDescent="0.2">
      <c r="A45" s="128" t="s">
        <v>227</v>
      </c>
      <c r="B45" s="84"/>
      <c r="C45" s="57"/>
      <c r="D45" s="57"/>
      <c r="E45" s="57"/>
      <c r="F45" s="57"/>
      <c r="G45" s="57"/>
      <c r="H45" s="57"/>
      <c r="I45" s="95">
        <f>IF('Input Data'!$E$27="y",0.07,0)</f>
        <v>0</v>
      </c>
      <c r="J45" s="59" t="s">
        <v>1</v>
      </c>
      <c r="K45" s="80">
        <f>IF('Input Data'!$E$23&lt;3,0,IF('Input Data'!$E$23=3,0.35,IF('Input Data'!$E$23=4,0.4)))</f>
        <v>0</v>
      </c>
      <c r="L45" s="70" t="s">
        <v>27</v>
      </c>
      <c r="M45" s="62">
        <f>IF('Input Data'!C18=1,$O$18,0)</f>
        <v>2261</v>
      </c>
      <c r="N45" s="65" t="s">
        <v>3</v>
      </c>
      <c r="O45" s="663">
        <f>IF('Input Data'!$C$7="E",IF('Input Data'!$E$23&lt;3,0,(I45*K45*M45)),0)</f>
        <v>0</v>
      </c>
    </row>
    <row r="46" spans="1:16" ht="15.75" customHeight="1" x14ac:dyDescent="0.2">
      <c r="A46" s="91"/>
      <c r="B46" s="84"/>
      <c r="C46" s="57"/>
      <c r="D46" s="57"/>
      <c r="E46" s="57"/>
      <c r="F46" s="57"/>
      <c r="G46" s="57"/>
      <c r="H46" s="57"/>
      <c r="I46" s="95"/>
      <c r="J46" s="59"/>
      <c r="K46" s="95"/>
      <c r="L46" s="70"/>
      <c r="M46" s="62"/>
      <c r="N46" s="65"/>
      <c r="O46" s="663"/>
    </row>
    <row r="47" spans="1:16" x14ac:dyDescent="0.2">
      <c r="A47" s="128" t="s">
        <v>204</v>
      </c>
      <c r="B47" s="84"/>
      <c r="C47" s="57"/>
      <c r="D47" s="57"/>
      <c r="E47" s="57"/>
      <c r="F47" s="57"/>
      <c r="G47" s="57"/>
      <c r="H47" s="57"/>
      <c r="I47" s="87">
        <f>IF('Input Data'!$E$26="y",0.01,0)</f>
        <v>0</v>
      </c>
      <c r="J47" s="59" t="s">
        <v>1</v>
      </c>
      <c r="K47" s="80">
        <f>IF('Input Data'!$E$23&lt;3,0,IF('Input Data'!$E$23=3,0.35,IF('Input Data'!$E$23=4,0.4)))</f>
        <v>0</v>
      </c>
      <c r="L47" s="70" t="s">
        <v>27</v>
      </c>
      <c r="M47" s="62">
        <f>IF('Input Data'!C18=1,$O$16,0)</f>
        <v>0</v>
      </c>
      <c r="N47" s="65" t="s">
        <v>3</v>
      </c>
      <c r="O47" s="663">
        <f>IF('Input Data'!$C$7="E",IF('Input Data'!$E$23&lt;3,0,IF('Input Data'!C18=1,I47*K47*M47,0)),0)</f>
        <v>0</v>
      </c>
    </row>
    <row r="48" spans="1:16" ht="15.75" thickBot="1" x14ac:dyDescent="0.25">
      <c r="A48" s="128"/>
      <c r="B48" s="84"/>
      <c r="C48" s="57"/>
      <c r="D48" s="57"/>
      <c r="E48" s="57"/>
      <c r="F48" s="57"/>
      <c r="G48" s="57"/>
      <c r="H48" s="57"/>
      <c r="I48" s="87"/>
      <c r="J48" s="59"/>
      <c r="K48" s="80"/>
      <c r="L48" s="70"/>
      <c r="M48" s="62"/>
      <c r="N48" s="65"/>
      <c r="O48" s="665"/>
    </row>
    <row r="49" spans="1:15" ht="15.75" thickBot="1" x14ac:dyDescent="0.25">
      <c r="A49" s="107"/>
      <c r="B49" s="108"/>
      <c r="C49" s="108"/>
      <c r="D49" s="109"/>
      <c r="E49" s="109"/>
      <c r="F49" s="109"/>
      <c r="G49" s="110"/>
      <c r="H49" s="111" t="s">
        <v>133</v>
      </c>
      <c r="J49" s="112"/>
      <c r="K49" s="113"/>
      <c r="L49" s="113"/>
      <c r="M49" s="113"/>
      <c r="N49" s="113"/>
      <c r="O49" s="667">
        <f>IF( 'Input Data'!C18=1,IF('Input Data'!E23&lt;3,0,SUM(O39:O47)),0)</f>
        <v>0</v>
      </c>
    </row>
    <row r="50" spans="1:15" ht="15.75" thickBot="1" x14ac:dyDescent="0.25">
      <c r="A50" s="114"/>
      <c r="B50" s="115"/>
      <c r="C50" s="115"/>
      <c r="D50" s="115"/>
      <c r="E50" s="115"/>
      <c r="F50" s="115"/>
      <c r="G50" s="115"/>
      <c r="H50" s="116" t="s">
        <v>151</v>
      </c>
      <c r="I50" s="115"/>
      <c r="J50" s="115"/>
      <c r="K50" s="115"/>
      <c r="L50" s="115"/>
      <c r="M50" s="115"/>
      <c r="N50" s="115"/>
      <c r="O50" s="668">
        <f>O37+O49</f>
        <v>0</v>
      </c>
    </row>
    <row r="51" spans="1:15" ht="18.75" thickTop="1" x14ac:dyDescent="0.2">
      <c r="A51" s="101" t="s">
        <v>153</v>
      </c>
      <c r="B51" s="84"/>
      <c r="C51" s="84"/>
      <c r="D51" s="84"/>
      <c r="E51" s="84"/>
      <c r="F51" s="84"/>
      <c r="G51" s="84"/>
      <c r="H51" s="117"/>
      <c r="I51" s="118"/>
      <c r="J51" s="119"/>
      <c r="K51" s="84"/>
      <c r="L51" s="120"/>
      <c r="M51" s="84"/>
      <c r="N51" s="120"/>
      <c r="O51" s="663"/>
    </row>
    <row r="52" spans="1:15" ht="15.6" customHeight="1" x14ac:dyDescent="0.2">
      <c r="A52" s="121" t="s">
        <v>218</v>
      </c>
      <c r="B52" s="122"/>
      <c r="C52" s="122"/>
      <c r="D52" s="122"/>
      <c r="E52" s="122"/>
      <c r="F52" s="122"/>
      <c r="G52" s="122"/>
      <c r="H52" s="123" t="s">
        <v>135</v>
      </c>
      <c r="J52" s="119"/>
      <c r="K52" s="124" t="s">
        <v>7</v>
      </c>
      <c r="L52" s="84"/>
      <c r="M52" s="124" t="s">
        <v>132</v>
      </c>
      <c r="N52" s="125" t="s">
        <v>124</v>
      </c>
      <c r="O52" s="663">
        <f>'Time Based'!H21</f>
        <v>0</v>
      </c>
    </row>
    <row r="53" spans="1:15" ht="15.6" customHeight="1" x14ac:dyDescent="0.2">
      <c r="A53" s="91" t="s">
        <v>134</v>
      </c>
      <c r="B53" s="84"/>
      <c r="C53" s="56"/>
      <c r="D53" s="56"/>
      <c r="E53" s="485">
        <f>IF('Input Data'!$E$23=1,Scales!$V$3,IF('Input Data'!$E$23=2,Scales!$V$4,IF('Input Data'!$E$23=3,0.95,1)))</f>
        <v>0.2</v>
      </c>
      <c r="F53" s="59" t="s">
        <v>27</v>
      </c>
      <c r="G53" s="87">
        <f>IF('Input Data'!E28="Y",0.03,0)</f>
        <v>0</v>
      </c>
      <c r="H53" s="486" t="s">
        <v>27</v>
      </c>
      <c r="I53" s="38">
        <f>IF('Input Data'!$E$28="y",$O$18,0)</f>
        <v>0</v>
      </c>
      <c r="J53" s="86" t="s">
        <v>27</v>
      </c>
      <c r="K53" s="127">
        <f>IF('Input Data'!$E$28="y",$O$18,0)</f>
        <v>0</v>
      </c>
      <c r="L53" s="84"/>
      <c r="M53" s="124" t="s">
        <v>132</v>
      </c>
      <c r="N53" s="125" t="s">
        <v>124</v>
      </c>
      <c r="O53" s="663">
        <f>IF('Time Based'!H36&gt;K53,K53,'Time Based'!H36)</f>
        <v>0</v>
      </c>
    </row>
    <row r="54" spans="1:15" ht="15.6" customHeight="1" x14ac:dyDescent="0.2">
      <c r="A54" s="91" t="s">
        <v>224</v>
      </c>
      <c r="B54" s="84"/>
      <c r="C54" s="56"/>
      <c r="D54" s="56"/>
      <c r="E54" s="2"/>
      <c r="F54" s="59"/>
      <c r="G54" s="60"/>
      <c r="H54" s="61"/>
      <c r="I54" s="87"/>
      <c r="J54" s="86"/>
      <c r="K54" s="127"/>
      <c r="L54" s="84"/>
      <c r="M54" s="124" t="s">
        <v>132</v>
      </c>
      <c r="N54" s="125" t="s">
        <v>124</v>
      </c>
      <c r="O54" s="663">
        <f>IF('Input Data'!$E$28="y",'Input Data'!$G$28,0)</f>
        <v>0</v>
      </c>
    </row>
    <row r="55" spans="1:15" ht="15.6" customHeight="1" x14ac:dyDescent="0.2">
      <c r="A55" s="91" t="s">
        <v>238</v>
      </c>
      <c r="C55" s="84"/>
      <c r="D55" s="87"/>
      <c r="E55" s="59"/>
      <c r="F55" s="59"/>
      <c r="G55" s="59"/>
      <c r="H55" s="60"/>
      <c r="I55" s="61"/>
      <c r="J55" s="126" t="s">
        <v>242</v>
      </c>
      <c r="K55" s="280"/>
      <c r="L55" s="127"/>
      <c r="M55" s="124" t="s">
        <v>132</v>
      </c>
      <c r="N55" s="125" t="s">
        <v>124</v>
      </c>
      <c r="O55" s="663">
        <f>'Travelling &amp; Subsistance'!J17</f>
        <v>0</v>
      </c>
    </row>
    <row r="56" spans="1:15" ht="15.75" thickBot="1" x14ac:dyDescent="0.25">
      <c r="A56" s="91" t="s">
        <v>239</v>
      </c>
      <c r="C56" s="84"/>
      <c r="D56" s="84"/>
      <c r="E56" s="84"/>
      <c r="F56" s="84"/>
      <c r="G56" s="84"/>
      <c r="H56" s="84"/>
      <c r="I56" s="84"/>
      <c r="J56" s="120" t="s">
        <v>51</v>
      </c>
      <c r="K56" s="119"/>
      <c r="L56" s="108"/>
      <c r="M56" s="281" t="s">
        <v>132</v>
      </c>
      <c r="N56" s="282" t="s">
        <v>124</v>
      </c>
      <c r="O56" s="665">
        <f>'Time Based'!H56</f>
        <v>0</v>
      </c>
    </row>
    <row r="57" spans="1:15" ht="15.75" thickBot="1" x14ac:dyDescent="0.25">
      <c r="A57" s="129"/>
      <c r="B57" s="130"/>
      <c r="C57" s="130"/>
      <c r="D57" s="97"/>
      <c r="E57" s="97"/>
      <c r="F57" s="97"/>
      <c r="G57" s="97"/>
      <c r="H57" s="131"/>
      <c r="I57" s="132"/>
      <c r="J57" s="133"/>
      <c r="K57" s="132" t="s">
        <v>33</v>
      </c>
      <c r="L57" s="97"/>
      <c r="M57" s="97"/>
      <c r="N57" s="134"/>
      <c r="O57" s="666">
        <f>SUM(O52:O56)</f>
        <v>0</v>
      </c>
    </row>
    <row r="58" spans="1:15" ht="18.75" thickTop="1" x14ac:dyDescent="0.2">
      <c r="A58" s="101" t="s">
        <v>154</v>
      </c>
      <c r="B58" s="84"/>
      <c r="C58" s="84"/>
      <c r="D58" s="84"/>
      <c r="E58" s="84"/>
      <c r="F58" s="84"/>
      <c r="G58" s="84"/>
      <c r="H58" s="84"/>
      <c r="I58" s="84"/>
      <c r="J58" s="84"/>
      <c r="K58" s="84"/>
      <c r="L58" s="84"/>
      <c r="M58" s="135"/>
      <c r="N58" s="126"/>
      <c r="O58" s="663"/>
    </row>
    <row r="59" spans="1:15" x14ac:dyDescent="0.2">
      <c r="A59" s="91" t="s">
        <v>146</v>
      </c>
      <c r="B59" s="84"/>
      <c r="C59" s="84"/>
      <c r="D59" s="84"/>
      <c r="E59" s="84"/>
      <c r="F59" s="84"/>
      <c r="G59" s="84"/>
      <c r="H59" s="84"/>
      <c r="I59" s="84"/>
      <c r="J59" s="84"/>
      <c r="K59" s="120"/>
      <c r="L59" s="84"/>
      <c r="M59" s="57"/>
      <c r="N59" s="57"/>
      <c r="O59" s="669">
        <f>'Travelling &amp; Subsistance'!J60</f>
        <v>0</v>
      </c>
    </row>
    <row r="60" spans="1:15" x14ac:dyDescent="0.2">
      <c r="A60" s="91" t="s">
        <v>102</v>
      </c>
      <c r="B60" s="84"/>
      <c r="C60" s="84"/>
      <c r="D60" s="84"/>
      <c r="E60" s="84"/>
      <c r="F60" s="84"/>
      <c r="G60" s="84"/>
      <c r="H60" s="84"/>
      <c r="I60" s="84"/>
      <c r="J60" s="84"/>
      <c r="K60" s="120"/>
      <c r="L60" s="84"/>
      <c r="M60" s="57"/>
      <c r="N60" s="57"/>
      <c r="O60" s="669">
        <f>'Typing, Duplicating, &amp; Printing'!I58</f>
        <v>0</v>
      </c>
    </row>
    <row r="61" spans="1:15" ht="15.75" thickBot="1" x14ac:dyDescent="0.25">
      <c r="A61" s="91" t="s">
        <v>103</v>
      </c>
      <c r="B61" s="84"/>
      <c r="C61" s="84"/>
      <c r="D61" s="84"/>
      <c r="E61" s="84"/>
      <c r="F61" s="84"/>
      <c r="G61" s="84"/>
      <c r="H61" s="84"/>
      <c r="I61" s="84"/>
      <c r="J61" s="84"/>
      <c r="K61" s="120"/>
      <c r="L61" s="84"/>
      <c r="M61" s="57"/>
      <c r="N61" s="57"/>
      <c r="O61" s="670">
        <f>'Site staff &amp; Other'!H59</f>
        <v>0</v>
      </c>
    </row>
    <row r="62" spans="1:15" ht="15.75" thickBot="1" x14ac:dyDescent="0.25">
      <c r="A62" s="129"/>
      <c r="B62" s="97"/>
      <c r="C62" s="97"/>
      <c r="D62" s="97"/>
      <c r="E62" s="97"/>
      <c r="F62" s="97"/>
      <c r="G62" s="97"/>
      <c r="H62" s="49" t="s">
        <v>152</v>
      </c>
      <c r="I62" s="49"/>
      <c r="J62" s="49"/>
      <c r="K62" s="137"/>
      <c r="L62" s="137"/>
      <c r="M62" s="130"/>
      <c r="N62" s="130"/>
      <c r="O62" s="671">
        <f>SUM(O59:O61)</f>
        <v>0</v>
      </c>
    </row>
    <row r="63" spans="1:15" ht="15.75" thickTop="1" x14ac:dyDescent="0.2">
      <c r="A63" s="139"/>
      <c r="B63" s="140"/>
      <c r="C63" s="140"/>
      <c r="D63" s="84"/>
      <c r="E63" s="84"/>
      <c r="F63" s="84"/>
      <c r="G63" s="84"/>
      <c r="H63" s="84"/>
      <c r="I63" s="141" t="s">
        <v>25</v>
      </c>
      <c r="J63" s="84"/>
      <c r="K63" s="84" t="s">
        <v>120</v>
      </c>
      <c r="L63" s="84"/>
      <c r="M63" s="84"/>
      <c r="N63" s="84"/>
      <c r="O63" s="663">
        <f>O50+O57+O62</f>
        <v>0</v>
      </c>
    </row>
    <row r="64" spans="1:15" ht="15.75" thickBot="1" x14ac:dyDescent="0.25">
      <c r="A64" s="91"/>
      <c r="B64" s="84"/>
      <c r="C64" s="84"/>
      <c r="D64" s="84"/>
      <c r="E64" s="84"/>
      <c r="F64" s="84"/>
      <c r="G64" s="57"/>
      <c r="H64" s="57"/>
      <c r="I64" s="141" t="s">
        <v>123</v>
      </c>
      <c r="J64" s="57"/>
      <c r="K64" s="57"/>
      <c r="L64" s="84"/>
      <c r="M64" s="84"/>
      <c r="N64" s="84"/>
      <c r="O64" s="672">
        <f>ROUND('Previous Claims'!K42,2)</f>
        <v>0</v>
      </c>
    </row>
    <row r="65" spans="1:15" ht="15.75" thickBot="1" x14ac:dyDescent="0.25">
      <c r="A65" s="91"/>
      <c r="B65" s="84"/>
      <c r="C65" s="97"/>
      <c r="D65" s="84"/>
      <c r="E65" s="84"/>
      <c r="F65" s="84"/>
      <c r="G65" s="142"/>
      <c r="H65" s="86"/>
      <c r="I65" s="1219" t="str">
        <f>IF($O$63&lt;$O$64,"OVERPAID BY (Ecl Tax)",IF($O$63&gt;$O$64,"FEES NOW DUE EXCLUDING VAT &amp; NON TAXABLE AMOUNT",""))</f>
        <v/>
      </c>
      <c r="J65" s="1220"/>
      <c r="K65" s="1220"/>
      <c r="L65" s="1220"/>
      <c r="M65" s="1220"/>
      <c r="N65" s="1220"/>
      <c r="O65" s="673">
        <f>O63-O64</f>
        <v>0</v>
      </c>
    </row>
    <row r="66" spans="1:15" ht="15.75" thickTop="1" x14ac:dyDescent="0.2">
      <c r="A66" s="139"/>
      <c r="B66" s="140"/>
      <c r="C66" s="84"/>
      <c r="D66" s="140" t="s">
        <v>0</v>
      </c>
      <c r="E66" s="140"/>
      <c r="F66" s="140"/>
      <c r="G66" s="143"/>
      <c r="H66" s="144">
        <v>0.14000000000000001</v>
      </c>
      <c r="I66" s="140" t="s">
        <v>24</v>
      </c>
      <c r="J66" s="57"/>
      <c r="K66" s="145">
        <f>IF('Input Data'!$C$13="none",0,O65)</f>
        <v>0</v>
      </c>
      <c r="L66" s="140"/>
      <c r="M66" s="140"/>
      <c r="N66" s="140"/>
      <c r="O66" s="674">
        <f>IF('Input Data'!C13="none",0,H66*K66)</f>
        <v>0</v>
      </c>
    </row>
    <row r="67" spans="1:15" x14ac:dyDescent="0.2">
      <c r="A67" s="91"/>
      <c r="B67" s="84"/>
      <c r="C67" s="84"/>
      <c r="D67" s="142"/>
      <c r="E67" s="142"/>
      <c r="F67" s="142"/>
      <c r="G67" s="120"/>
      <c r="H67" s="146"/>
      <c r="I67" s="93"/>
      <c r="J67" s="147" t="s">
        <v>149</v>
      </c>
      <c r="K67" s="72"/>
      <c r="L67" s="148"/>
      <c r="M67" s="149"/>
      <c r="N67" s="150"/>
      <c r="O67" s="675">
        <f>'Non Taxable'!I20</f>
        <v>0</v>
      </c>
    </row>
    <row r="68" spans="1:15" ht="15.75" thickBot="1" x14ac:dyDescent="0.25">
      <c r="A68" s="151"/>
      <c r="B68" s="122"/>
      <c r="C68" s="122"/>
      <c r="D68" s="122"/>
      <c r="E68" s="122"/>
      <c r="F68" s="122"/>
      <c r="G68" s="122"/>
      <c r="H68" s="152"/>
      <c r="I68" s="1219" t="str">
        <f>IF($O$63&lt;$O$64,"AMOUNT TO BE RECOVERED (Incl VAT)",IF($O$63&gt;$O$64,"FEES NOW DUE INCLUDING VAT &amp; NON TAXABLE AMOUNT",""))</f>
        <v/>
      </c>
      <c r="J68" s="1220"/>
      <c r="K68" s="1220"/>
      <c r="L68" s="1220"/>
      <c r="M68" s="1220"/>
      <c r="N68" s="1220"/>
      <c r="O68" s="673">
        <f>O65+O66+O67</f>
        <v>0</v>
      </c>
    </row>
    <row r="69" spans="1:15" ht="15.75" thickTop="1" x14ac:dyDescent="0.2">
      <c r="A69" s="511"/>
      <c r="B69" s="512"/>
      <c r="C69" s="512"/>
      <c r="D69" s="512"/>
      <c r="E69" s="512"/>
      <c r="F69" s="512"/>
      <c r="G69" s="512"/>
      <c r="H69" s="512"/>
      <c r="I69" s="512"/>
      <c r="J69" s="512"/>
      <c r="K69" s="512"/>
      <c r="L69" s="512"/>
      <c r="M69" s="512"/>
      <c r="N69" s="512"/>
      <c r="O69" s="513"/>
    </row>
    <row r="70" spans="1:15" x14ac:dyDescent="0.2">
      <c r="A70" s="514" t="s">
        <v>28</v>
      </c>
      <c r="B70" s="515"/>
      <c r="C70" s="516"/>
      <c r="D70" s="516"/>
      <c r="E70" s="516"/>
      <c r="F70" s="516"/>
      <c r="G70" s="516"/>
      <c r="H70" s="516"/>
      <c r="I70" s="517" t="s">
        <v>9</v>
      </c>
      <c r="J70" s="516"/>
      <c r="K70" s="515"/>
      <c r="L70" s="516"/>
      <c r="M70" s="516"/>
      <c r="N70" s="516"/>
      <c r="O70" s="518"/>
    </row>
    <row r="71" spans="1:15" x14ac:dyDescent="0.2">
      <c r="A71" s="514" t="s">
        <v>136</v>
      </c>
      <c r="B71" s="516"/>
      <c r="C71" s="516"/>
      <c r="D71" s="516"/>
      <c r="E71" s="516"/>
      <c r="F71" s="516"/>
      <c r="G71" s="516"/>
      <c r="H71" s="516"/>
      <c r="I71" s="516"/>
      <c r="J71" s="516"/>
      <c r="K71" s="516"/>
      <c r="L71" s="516"/>
      <c r="M71" s="516"/>
      <c r="N71" s="516"/>
      <c r="O71" s="518"/>
    </row>
    <row r="72" spans="1:15" ht="18.75" customHeight="1" x14ac:dyDescent="0.2">
      <c r="A72" s="514" t="s">
        <v>26</v>
      </c>
      <c r="B72" s="519"/>
      <c r="C72" s="519"/>
      <c r="D72" s="519"/>
      <c r="E72" s="519"/>
      <c r="F72" s="519"/>
      <c r="G72" s="519"/>
      <c r="H72" s="519"/>
      <c r="I72" s="519"/>
      <c r="J72" s="515"/>
      <c r="K72" s="515"/>
      <c r="L72" s="515"/>
      <c r="M72" s="515"/>
      <c r="N72" s="515"/>
      <c r="O72" s="520"/>
    </row>
    <row r="73" spans="1:15" ht="20.100000000000001" customHeight="1" x14ac:dyDescent="0.2">
      <c r="A73" s="521"/>
      <c r="B73" s="522"/>
      <c r="C73" s="522"/>
      <c r="D73" s="522"/>
      <c r="E73" s="522"/>
      <c r="F73" s="522"/>
      <c r="G73" s="522"/>
      <c r="H73" s="522"/>
      <c r="I73" s="522"/>
      <c r="J73" s="522"/>
      <c r="K73" s="522"/>
      <c r="L73" s="522"/>
      <c r="M73" s="522"/>
      <c r="N73" s="522"/>
      <c r="O73" s="523"/>
    </row>
    <row r="74" spans="1:15" ht="20.100000000000001" customHeight="1" x14ac:dyDescent="0.2">
      <c r="A74" s="514" t="s">
        <v>140</v>
      </c>
      <c r="B74" s="524"/>
      <c r="C74" s="524"/>
      <c r="D74" s="524"/>
      <c r="E74" s="524"/>
      <c r="F74" s="524"/>
      <c r="G74" s="524"/>
      <c r="H74" s="524"/>
      <c r="I74" s="525" t="s">
        <v>30</v>
      </c>
      <c r="J74" s="524"/>
      <c r="K74" s="524"/>
      <c r="L74" s="526"/>
      <c r="M74" s="526"/>
      <c r="N74" s="524"/>
      <c r="O74" s="527"/>
    </row>
    <row r="75" spans="1:15" ht="21" customHeight="1" thickBot="1" x14ac:dyDescent="0.25">
      <c r="A75" s="528"/>
      <c r="B75" s="529" t="s">
        <v>31</v>
      </c>
      <c r="C75" s="1202">
        <f>'Input Data'!D10</f>
        <v>0</v>
      </c>
      <c r="D75" s="1202"/>
      <c r="E75" s="1202"/>
      <c r="F75" s="1202"/>
      <c r="G75" s="1202"/>
      <c r="H75" s="1202"/>
      <c r="I75" s="1202"/>
      <c r="J75" s="1202"/>
      <c r="K75" s="1202"/>
      <c r="L75" s="529"/>
      <c r="M75" s="529"/>
      <c r="N75" s="529"/>
      <c r="O75" s="530"/>
    </row>
    <row r="76" spans="1:15" ht="15.75" thickTop="1" x14ac:dyDescent="0.2"/>
  </sheetData>
  <sheetProtection password="CD4C" sheet="1" objects="1" scenarios="1" formatCells="0" formatColumns="0" formatRows="0"/>
  <mergeCells count="37">
    <mergeCell ref="D2:F2"/>
    <mergeCell ref="D1:G1"/>
    <mergeCell ref="I1:O1"/>
    <mergeCell ref="I2:O2"/>
    <mergeCell ref="B7:I7"/>
    <mergeCell ref="M7:N7"/>
    <mergeCell ref="B5:M5"/>
    <mergeCell ref="B6:M6"/>
    <mergeCell ref="B4:M4"/>
    <mergeCell ref="D3:F3"/>
    <mergeCell ref="A8:B8"/>
    <mergeCell ref="C14:G14"/>
    <mergeCell ref="L11:N11"/>
    <mergeCell ref="J12:K12"/>
    <mergeCell ref="M14:O14"/>
    <mergeCell ref="C8:G8"/>
    <mergeCell ref="L12:N12"/>
    <mergeCell ref="L8:N8"/>
    <mergeCell ref="C9:G9"/>
    <mergeCell ref="C13:G13"/>
    <mergeCell ref="C10:G10"/>
    <mergeCell ref="C75:K75"/>
    <mergeCell ref="A16:G16"/>
    <mergeCell ref="A27:D28"/>
    <mergeCell ref="A24:D25"/>
    <mergeCell ref="A30:D31"/>
    <mergeCell ref="A21:E22"/>
    <mergeCell ref="A39:D40"/>
    <mergeCell ref="A42:D43"/>
    <mergeCell ref="I65:N65"/>
    <mergeCell ref="I68:N68"/>
    <mergeCell ref="J16:N16"/>
    <mergeCell ref="J15:N15"/>
    <mergeCell ref="A15:G15"/>
    <mergeCell ref="C11:G11"/>
    <mergeCell ref="L13:M13"/>
    <mergeCell ref="C12:G12"/>
  </mergeCells>
  <phoneticPr fontId="0" type="noConversion"/>
  <printOptions horizontalCentered="1"/>
  <pageMargins left="0.55118110236220474" right="0.55118110236220474" top="0.78740157480314965" bottom="0.78740157480314965" header="0.51181102362204722" footer="0.51181102362204722"/>
  <pageSetup paperSize="9" scale="56" orientation="portrait" r:id="rId1"/>
  <headerFooter alignWithMargins="0">
    <oddFooter>&amp;L&amp;8&amp;F Rev 1 of 310805&amp;C&amp;8&amp;A&amp;R&amp;8 PRINTED: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V30"/>
  <sheetViews>
    <sheetView zoomScaleNormal="100" workbookViewId="0">
      <selection activeCell="D7" sqref="D7"/>
    </sheetView>
  </sheetViews>
  <sheetFormatPr defaultRowHeight="15" x14ac:dyDescent="0.2"/>
  <cols>
    <col min="1" max="1" width="3.33203125" customWidth="1"/>
    <col min="2" max="2" width="10.6640625" customWidth="1"/>
    <col min="3" max="3" width="10" customWidth="1"/>
    <col min="6" max="6" width="3.6640625" customWidth="1"/>
    <col min="7" max="7" width="9.77734375" customWidth="1"/>
    <col min="8" max="8" width="10.21875" customWidth="1"/>
    <col min="11" max="11" width="3.6640625" customWidth="1"/>
    <col min="12" max="12" width="9.33203125" bestFit="1" customWidth="1"/>
    <col min="13" max="13" width="10.6640625" customWidth="1"/>
    <col min="14" max="14" width="9" bestFit="1" customWidth="1"/>
    <col min="16" max="16" width="4.109375" customWidth="1"/>
    <col min="18" max="18" width="11.77734375" customWidth="1"/>
    <col min="20" max="20" width="2.5546875" customWidth="1"/>
  </cols>
  <sheetData>
    <row r="1" spans="2:22" ht="16.5" thickBot="1" x14ac:dyDescent="0.3">
      <c r="B1" s="497" t="s">
        <v>258</v>
      </c>
      <c r="C1" s="264"/>
      <c r="D1" s="264"/>
      <c r="E1" s="264"/>
      <c r="F1" s="264"/>
      <c r="G1" s="497" t="s">
        <v>257</v>
      </c>
      <c r="H1" s="264"/>
      <c r="I1" s="264"/>
      <c r="J1" s="264"/>
      <c r="K1" s="37"/>
      <c r="L1" s="497" t="s">
        <v>256</v>
      </c>
      <c r="M1" s="264"/>
      <c r="N1" s="264"/>
      <c r="O1" s="264"/>
      <c r="Q1" s="623" t="s">
        <v>298</v>
      </c>
      <c r="R1" s="624"/>
      <c r="S1" s="624"/>
      <c r="T1" s="624"/>
      <c r="U1" s="624"/>
      <c r="V1" s="624"/>
    </row>
    <row r="2" spans="2:22" ht="25.5" x14ac:dyDescent="0.2">
      <c r="B2" s="264" t="s">
        <v>277</v>
      </c>
      <c r="C2" s="264"/>
      <c r="D2" s="264"/>
      <c r="E2" s="264"/>
      <c r="F2" s="37"/>
      <c r="G2" s="264" t="s">
        <v>278</v>
      </c>
      <c r="H2" s="264"/>
      <c r="I2" s="264"/>
      <c r="J2" s="264"/>
      <c r="K2" s="264"/>
      <c r="L2" s="264" t="s">
        <v>281</v>
      </c>
      <c r="M2" s="264"/>
      <c r="N2" s="37"/>
      <c r="O2" s="37"/>
      <c r="Q2" s="625" t="s">
        <v>299</v>
      </c>
      <c r="R2" s="626" t="s">
        <v>300</v>
      </c>
      <c r="S2" s="627" t="s">
        <v>301</v>
      </c>
      <c r="T2" s="628"/>
      <c r="U2" s="629" t="s">
        <v>302</v>
      </c>
      <c r="V2" s="630" t="s">
        <v>303</v>
      </c>
    </row>
    <row r="3" spans="2:22" ht="18.75" customHeight="1" x14ac:dyDescent="0.2">
      <c r="B3" s="498">
        <v>0</v>
      </c>
      <c r="C3" s="498">
        <v>706000</v>
      </c>
      <c r="D3" s="498">
        <v>2261</v>
      </c>
      <c r="E3" s="447">
        <v>0.105</v>
      </c>
      <c r="F3" s="445"/>
      <c r="G3" s="499">
        <v>0</v>
      </c>
      <c r="H3" s="499">
        <v>762000</v>
      </c>
      <c r="I3" s="499">
        <v>2442</v>
      </c>
      <c r="J3" s="500">
        <v>0.105</v>
      </c>
      <c r="K3" s="38"/>
      <c r="L3" s="498">
        <v>0</v>
      </c>
      <c r="M3" s="446">
        <v>861000</v>
      </c>
      <c r="N3" s="446">
        <v>2759</v>
      </c>
      <c r="O3" s="447">
        <v>0.105</v>
      </c>
      <c r="Q3" s="631" t="s">
        <v>304</v>
      </c>
      <c r="R3" s="632" t="s">
        <v>305</v>
      </c>
      <c r="S3" s="633">
        <f>IF('Input Data'!$E$23&lt;1,0,20%)</f>
        <v>0.2</v>
      </c>
      <c r="T3" s="634" t="s">
        <v>27</v>
      </c>
      <c r="U3" s="635">
        <f>IF('Input Data'!$E$23=1,'Input Data'!$D$24,1)</f>
        <v>1</v>
      </c>
      <c r="V3" s="636">
        <f>S3*U3</f>
        <v>0.2</v>
      </c>
    </row>
    <row r="4" spans="2:22" ht="15.75" thickBot="1" x14ac:dyDescent="0.25">
      <c r="B4" s="498">
        <f>C3</f>
        <v>706000</v>
      </c>
      <c r="C4" s="498">
        <v>1152000</v>
      </c>
      <c r="D4" s="498">
        <v>9321</v>
      </c>
      <c r="E4" s="447">
        <v>9.5000000000000001E-2</v>
      </c>
      <c r="F4" s="445"/>
      <c r="G4" s="498">
        <f>H3</f>
        <v>762000</v>
      </c>
      <c r="H4" s="499">
        <v>1244000</v>
      </c>
      <c r="I4" s="499">
        <v>10062</v>
      </c>
      <c r="J4" s="500">
        <v>9.5000000000000001E-2</v>
      </c>
      <c r="K4" s="38"/>
      <c r="L4" s="498">
        <f>M3</f>
        <v>861000</v>
      </c>
      <c r="M4" s="446">
        <v>1406000</v>
      </c>
      <c r="N4" s="446">
        <v>11368</v>
      </c>
      <c r="O4" s="447">
        <v>9.5000000000000001E-2</v>
      </c>
      <c r="Q4" s="637" t="s">
        <v>306</v>
      </c>
      <c r="R4" s="638" t="s">
        <v>307</v>
      </c>
      <c r="S4" s="633">
        <f>IF('Input Data'!$E$23&lt;2,0,40%)</f>
        <v>0</v>
      </c>
      <c r="T4" s="634" t="s">
        <v>27</v>
      </c>
      <c r="U4" s="635">
        <f>IF('Input Data'!$E$23=2,'Input Data'!$D$24,1)</f>
        <v>1</v>
      </c>
      <c r="V4" s="639">
        <f>S4*U4+V3</f>
        <v>0.2</v>
      </c>
    </row>
    <row r="5" spans="2:22" x14ac:dyDescent="0.2">
      <c r="B5" s="498">
        <f>C4</f>
        <v>1152000</v>
      </c>
      <c r="C5" s="498">
        <v>1760000</v>
      </c>
      <c r="D5" s="498">
        <v>15081</v>
      </c>
      <c r="E5" s="447">
        <v>0.09</v>
      </c>
      <c r="F5" s="445"/>
      <c r="G5" s="498">
        <f>H4</f>
        <v>1244000</v>
      </c>
      <c r="H5" s="499">
        <v>1901000</v>
      </c>
      <c r="I5" s="499">
        <v>16282</v>
      </c>
      <c r="J5" s="500">
        <v>0.09</v>
      </c>
      <c r="K5" s="38"/>
      <c r="L5" s="498">
        <f>M4</f>
        <v>1406000</v>
      </c>
      <c r="M5" s="446">
        <v>2147000</v>
      </c>
      <c r="N5" s="446">
        <v>18398</v>
      </c>
      <c r="O5" s="447">
        <v>0.09</v>
      </c>
      <c r="Q5" s="653"/>
      <c r="R5" s="654"/>
      <c r="S5" s="655"/>
      <c r="T5" s="653"/>
      <c r="U5" s="656"/>
      <c r="V5" s="657"/>
    </row>
    <row r="6" spans="2:22" x14ac:dyDescent="0.2">
      <c r="B6" s="498">
        <f t="shared" ref="B6:B12" si="0">C5</f>
        <v>1760000</v>
      </c>
      <c r="C6" s="498">
        <v>2927000</v>
      </c>
      <c r="D6" s="498">
        <v>23881</v>
      </c>
      <c r="E6" s="447">
        <v>8.5000000000000006E-2</v>
      </c>
      <c r="F6" s="445"/>
      <c r="G6" s="498">
        <f t="shared" ref="G6:G12" si="1">H5</f>
        <v>1901000</v>
      </c>
      <c r="H6" s="499">
        <v>3161000</v>
      </c>
      <c r="I6" s="499">
        <v>25787</v>
      </c>
      <c r="J6" s="500">
        <v>8.5000000000000006E-2</v>
      </c>
      <c r="K6" s="38"/>
      <c r="L6" s="498">
        <f t="shared" ref="L6:L12" si="2">M5</f>
        <v>2147000</v>
      </c>
      <c r="M6" s="446">
        <v>3570000</v>
      </c>
      <c r="N6" s="446">
        <v>29133</v>
      </c>
      <c r="O6" s="447">
        <v>8.5000000000000006E-2</v>
      </c>
    </row>
    <row r="7" spans="2:22" x14ac:dyDescent="0.2">
      <c r="B7" s="498">
        <f t="shared" si="0"/>
        <v>2927000</v>
      </c>
      <c r="C7" s="498">
        <v>4677000</v>
      </c>
      <c r="D7" s="498">
        <v>38516</v>
      </c>
      <c r="E7" s="447">
        <v>0.08</v>
      </c>
      <c r="F7" s="445"/>
      <c r="G7" s="498">
        <f t="shared" si="1"/>
        <v>3161000</v>
      </c>
      <c r="H7" s="499">
        <v>5051000</v>
      </c>
      <c r="I7" s="499">
        <v>41592</v>
      </c>
      <c r="J7" s="500">
        <v>0.08</v>
      </c>
      <c r="K7" s="38"/>
      <c r="L7" s="498">
        <f t="shared" si="2"/>
        <v>3570000</v>
      </c>
      <c r="M7" s="446">
        <v>5705000</v>
      </c>
      <c r="N7" s="446">
        <v>46983</v>
      </c>
      <c r="O7" s="447">
        <v>0.08</v>
      </c>
      <c r="R7" s="632" t="s">
        <v>305</v>
      </c>
      <c r="S7" s="640">
        <v>0.2</v>
      </c>
      <c r="T7" s="2"/>
      <c r="U7" s="2"/>
      <c r="V7" s="2"/>
    </row>
    <row r="8" spans="2:22" x14ac:dyDescent="0.2">
      <c r="B8" s="498">
        <f t="shared" si="0"/>
        <v>4677000</v>
      </c>
      <c r="C8" s="498">
        <v>8188000</v>
      </c>
      <c r="D8" s="498">
        <v>61901</v>
      </c>
      <c r="E8" s="447">
        <v>7.4999999999999997E-2</v>
      </c>
      <c r="F8" s="445"/>
      <c r="G8" s="498">
        <f t="shared" si="1"/>
        <v>5051000</v>
      </c>
      <c r="H8" s="499">
        <v>8843000</v>
      </c>
      <c r="I8" s="499">
        <v>66847</v>
      </c>
      <c r="J8" s="500">
        <v>7.4999999999999997E-2</v>
      </c>
      <c r="K8" s="38"/>
      <c r="L8" s="498">
        <f t="shared" si="2"/>
        <v>5705000</v>
      </c>
      <c r="M8" s="446">
        <v>9988000</v>
      </c>
      <c r="N8" s="446">
        <v>75508</v>
      </c>
      <c r="O8" s="447">
        <v>7.4999999999999997E-2</v>
      </c>
      <c r="R8" s="632" t="s">
        <v>307</v>
      </c>
      <c r="S8" s="640">
        <v>0.4</v>
      </c>
      <c r="T8" s="2"/>
      <c r="U8" s="2"/>
      <c r="V8" s="2"/>
    </row>
    <row r="9" spans="2:22" x14ac:dyDescent="0.2">
      <c r="B9" s="498">
        <f t="shared" si="0"/>
        <v>8188000</v>
      </c>
      <c r="C9" s="498">
        <v>11714000</v>
      </c>
      <c r="D9" s="498">
        <v>102841</v>
      </c>
      <c r="E9" s="447">
        <v>7.0000000000000007E-2</v>
      </c>
      <c r="F9" s="445"/>
      <c r="G9" s="498">
        <f t="shared" si="1"/>
        <v>8843000</v>
      </c>
      <c r="H9" s="499">
        <v>12651000</v>
      </c>
      <c r="I9" s="499">
        <v>111062</v>
      </c>
      <c r="J9" s="500">
        <v>7.0000000000000007E-2</v>
      </c>
      <c r="K9" s="38"/>
      <c r="L9" s="498">
        <f t="shared" si="2"/>
        <v>9988000</v>
      </c>
      <c r="M9" s="446">
        <v>14289000</v>
      </c>
      <c r="N9" s="446">
        <v>125448</v>
      </c>
      <c r="O9" s="447">
        <v>7.0000000000000007E-2</v>
      </c>
      <c r="R9" s="641" t="s">
        <v>308</v>
      </c>
      <c r="S9" s="642">
        <v>0.4</v>
      </c>
      <c r="T9" s="2"/>
      <c r="U9" s="2"/>
      <c r="V9" s="2"/>
    </row>
    <row r="10" spans="2:22" ht="15.75" customHeight="1" x14ac:dyDescent="0.2">
      <c r="B10" s="498">
        <f t="shared" si="0"/>
        <v>11714000</v>
      </c>
      <c r="C10" s="498">
        <v>17596000</v>
      </c>
      <c r="D10" s="498">
        <v>161411</v>
      </c>
      <c r="E10" s="447">
        <v>6.5000000000000002E-2</v>
      </c>
      <c r="F10" s="445"/>
      <c r="G10" s="498">
        <f t="shared" si="1"/>
        <v>12651000</v>
      </c>
      <c r="H10" s="499">
        <v>19004000</v>
      </c>
      <c r="I10" s="499">
        <v>174317</v>
      </c>
      <c r="J10" s="500">
        <v>6.5000000000000002E-2</v>
      </c>
      <c r="K10" s="38"/>
      <c r="L10" s="498">
        <f t="shared" si="2"/>
        <v>14289000</v>
      </c>
      <c r="M10" s="446">
        <v>21464000</v>
      </c>
      <c r="N10" s="446">
        <v>196893</v>
      </c>
      <c r="O10" s="447">
        <v>6.5000000000000002E-2</v>
      </c>
    </row>
    <row r="11" spans="2:22" ht="16.5" customHeight="1" x14ac:dyDescent="0.2">
      <c r="B11" s="498">
        <f t="shared" si="0"/>
        <v>17596000</v>
      </c>
      <c r="C11" s="498">
        <v>40955000</v>
      </c>
      <c r="D11" s="498">
        <v>293381</v>
      </c>
      <c r="E11" s="447">
        <v>5.7500000000000002E-2</v>
      </c>
      <c r="F11" s="445"/>
      <c r="G11" s="498">
        <f t="shared" si="1"/>
        <v>19004000</v>
      </c>
      <c r="H11" s="499">
        <v>44231000</v>
      </c>
      <c r="I11" s="499">
        <v>316847</v>
      </c>
      <c r="J11" s="447">
        <v>5.7500000000000002E-2</v>
      </c>
      <c r="K11" s="38"/>
      <c r="L11" s="498">
        <f t="shared" si="2"/>
        <v>21464000</v>
      </c>
      <c r="M11" s="446">
        <v>49957000</v>
      </c>
      <c r="N11" s="446">
        <v>375873</v>
      </c>
      <c r="O11" s="447">
        <v>5.7500000000000002E-2</v>
      </c>
    </row>
    <row r="12" spans="2:22" ht="15.75" customHeight="1" x14ac:dyDescent="0.2">
      <c r="B12" s="498">
        <f t="shared" si="0"/>
        <v>40955000</v>
      </c>
      <c r="C12" s="498">
        <v>100000000</v>
      </c>
      <c r="D12" s="498">
        <v>498156</v>
      </c>
      <c r="E12" s="447">
        <v>5.2499999999999998E-2</v>
      </c>
      <c r="F12" s="445"/>
      <c r="G12" s="498">
        <f t="shared" si="1"/>
        <v>44231000</v>
      </c>
      <c r="H12" s="498">
        <v>100000000</v>
      </c>
      <c r="I12" s="499">
        <v>538002</v>
      </c>
      <c r="J12" s="447">
        <v>5.2499999999999998E-2</v>
      </c>
      <c r="K12" s="38"/>
      <c r="L12" s="498">
        <f t="shared" si="2"/>
        <v>49957000</v>
      </c>
      <c r="M12" s="498">
        <v>100000000</v>
      </c>
      <c r="N12" s="446">
        <v>607658</v>
      </c>
      <c r="O12" s="447">
        <v>5.2499999999999998E-2</v>
      </c>
    </row>
    <row r="13" spans="2:22" x14ac:dyDescent="0.2">
      <c r="B13" s="501"/>
      <c r="C13" s="501"/>
      <c r="D13" s="501"/>
      <c r="E13" s="502"/>
      <c r="F13" s="264"/>
      <c r="G13" s="503"/>
      <c r="H13" s="503"/>
      <c r="I13" s="503"/>
      <c r="J13" s="504" t="s">
        <v>284</v>
      </c>
      <c r="K13" s="37"/>
      <c r="L13" s="505"/>
      <c r="M13" s="501"/>
      <c r="N13" s="505"/>
      <c r="O13" s="502"/>
    </row>
    <row r="14" spans="2:22" x14ac:dyDescent="0.2">
      <c r="B14" s="264" t="s">
        <v>276</v>
      </c>
      <c r="C14" s="264"/>
      <c r="D14" s="264"/>
      <c r="E14" s="264"/>
      <c r="F14" s="264"/>
      <c r="G14" s="264" t="s">
        <v>279</v>
      </c>
      <c r="H14" s="264"/>
      <c r="I14" s="264"/>
      <c r="J14" s="264"/>
      <c r="K14" s="37"/>
      <c r="L14" s="264" t="s">
        <v>282</v>
      </c>
      <c r="M14" s="264"/>
      <c r="N14" s="265"/>
      <c r="O14" s="265"/>
    </row>
    <row r="15" spans="2:22" x14ac:dyDescent="0.2">
      <c r="B15" s="498">
        <v>0</v>
      </c>
      <c r="C15" s="498">
        <v>353000</v>
      </c>
      <c r="D15" s="498">
        <v>1747</v>
      </c>
      <c r="E15" s="449">
        <v>0.105</v>
      </c>
      <c r="F15" s="38"/>
      <c r="G15" s="498">
        <v>0</v>
      </c>
      <c r="H15" s="498">
        <v>381000</v>
      </c>
      <c r="I15" s="498">
        <v>1887</v>
      </c>
      <c r="J15" s="449">
        <v>0.105</v>
      </c>
      <c r="K15" s="445"/>
      <c r="L15" s="1106">
        <v>0</v>
      </c>
      <c r="M15" s="1106">
        <v>431000</v>
      </c>
      <c r="N15" s="1106">
        <v>2131</v>
      </c>
      <c r="O15" s="447">
        <v>0.105</v>
      </c>
    </row>
    <row r="16" spans="2:22" x14ac:dyDescent="0.2">
      <c r="B16" s="498">
        <f t="shared" ref="B16:B21" si="3">C15</f>
        <v>353000</v>
      </c>
      <c r="C16" s="498">
        <v>706000</v>
      </c>
      <c r="D16" s="498">
        <v>5277</v>
      </c>
      <c r="E16" s="449">
        <v>9.5000000000000001E-2</v>
      </c>
      <c r="F16" s="445"/>
      <c r="G16" s="498">
        <f t="shared" ref="G16:G21" si="4">H15</f>
        <v>381000</v>
      </c>
      <c r="H16" s="498">
        <v>762000</v>
      </c>
      <c r="I16" s="498">
        <v>5697</v>
      </c>
      <c r="J16" s="449">
        <v>9.5000000000000001E-2</v>
      </c>
      <c r="K16" s="38"/>
      <c r="L16" s="496">
        <f t="shared" ref="L16:L21" si="5">M15</f>
        <v>431000</v>
      </c>
      <c r="M16" s="1106">
        <v>861000</v>
      </c>
      <c r="N16" s="1106">
        <v>6441</v>
      </c>
      <c r="O16" s="447">
        <v>9.5000000000000001E-2</v>
      </c>
    </row>
    <row r="17" spans="2:15" x14ac:dyDescent="0.2">
      <c r="B17" s="498">
        <f t="shared" si="3"/>
        <v>706000</v>
      </c>
      <c r="C17" s="498">
        <v>1777000</v>
      </c>
      <c r="D17" s="498">
        <v>12337</v>
      </c>
      <c r="E17" s="449">
        <v>8.5000000000000006E-2</v>
      </c>
      <c r="F17" s="445"/>
      <c r="G17" s="498">
        <f t="shared" si="4"/>
        <v>762000</v>
      </c>
      <c r="H17" s="498">
        <v>1919000</v>
      </c>
      <c r="I17" s="498">
        <v>13317</v>
      </c>
      <c r="J17" s="449">
        <v>8.5000000000000006E-2</v>
      </c>
      <c r="K17" s="38"/>
      <c r="L17" s="496">
        <f t="shared" si="5"/>
        <v>861000</v>
      </c>
      <c r="M17" s="1106">
        <v>2167000</v>
      </c>
      <c r="N17" s="1106">
        <v>15051</v>
      </c>
      <c r="O17" s="447">
        <v>8.5000000000000006E-2</v>
      </c>
    </row>
    <row r="18" spans="2:15" x14ac:dyDescent="0.2">
      <c r="B18" s="498">
        <f t="shared" si="3"/>
        <v>1777000</v>
      </c>
      <c r="C18" s="498">
        <v>3523000</v>
      </c>
      <c r="D18" s="498">
        <v>21222</v>
      </c>
      <c r="E18" s="449">
        <v>0.08</v>
      </c>
      <c r="F18" s="445"/>
      <c r="G18" s="498">
        <f t="shared" si="4"/>
        <v>1919000</v>
      </c>
      <c r="H18" s="498">
        <v>3805000</v>
      </c>
      <c r="I18" s="498">
        <v>22912</v>
      </c>
      <c r="J18" s="449">
        <v>0.08</v>
      </c>
      <c r="K18" s="38"/>
      <c r="L18" s="496">
        <f t="shared" si="5"/>
        <v>2167000</v>
      </c>
      <c r="M18" s="1106">
        <v>4298000</v>
      </c>
      <c r="N18" s="1106">
        <v>25886</v>
      </c>
      <c r="O18" s="447">
        <v>0.08</v>
      </c>
    </row>
    <row r="19" spans="2:15" x14ac:dyDescent="0.2">
      <c r="B19" s="498">
        <f t="shared" si="3"/>
        <v>3523000</v>
      </c>
      <c r="C19" s="498">
        <v>8188000</v>
      </c>
      <c r="D19" s="498">
        <v>38837</v>
      </c>
      <c r="E19" s="449">
        <v>7.4999999999999997E-2</v>
      </c>
      <c r="F19" s="445"/>
      <c r="G19" s="498">
        <f t="shared" si="4"/>
        <v>3805000</v>
      </c>
      <c r="H19" s="498">
        <v>8843000</v>
      </c>
      <c r="I19" s="498">
        <v>41937</v>
      </c>
      <c r="J19" s="449">
        <v>7.4999999999999997E-2</v>
      </c>
      <c r="K19" s="38"/>
      <c r="L19" s="496">
        <f t="shared" si="5"/>
        <v>4298000</v>
      </c>
      <c r="M19" s="1106">
        <v>9988000</v>
      </c>
      <c r="N19" s="1106">
        <v>47376</v>
      </c>
      <c r="O19" s="447">
        <v>7.4999999999999997E-2</v>
      </c>
    </row>
    <row r="20" spans="2:15" x14ac:dyDescent="0.2">
      <c r="B20" s="498">
        <f t="shared" si="3"/>
        <v>8188000</v>
      </c>
      <c r="C20" s="498">
        <v>17755000</v>
      </c>
      <c r="D20" s="498">
        <v>79777</v>
      </c>
      <c r="E20" s="449">
        <v>7.0000000000000007E-2</v>
      </c>
      <c r="F20" s="445"/>
      <c r="G20" s="498">
        <f t="shared" si="4"/>
        <v>8843000</v>
      </c>
      <c r="H20" s="498">
        <v>19175000</v>
      </c>
      <c r="I20" s="498">
        <v>86152</v>
      </c>
      <c r="J20" s="449">
        <v>7.0000000000000007E-2</v>
      </c>
      <c r="K20" s="38"/>
      <c r="L20" s="496">
        <f t="shared" si="5"/>
        <v>9988000</v>
      </c>
      <c r="M20" s="1106">
        <v>21658000</v>
      </c>
      <c r="N20" s="1106">
        <v>97316</v>
      </c>
      <c r="O20" s="447">
        <v>7.0000000000000007E-2</v>
      </c>
    </row>
    <row r="21" spans="2:15" x14ac:dyDescent="0.2">
      <c r="B21" s="498">
        <f t="shared" si="3"/>
        <v>17755000</v>
      </c>
      <c r="C21" s="498">
        <v>100000000</v>
      </c>
      <c r="D21" s="498">
        <v>168552</v>
      </c>
      <c r="E21" s="449">
        <v>6.5000000000000002E-2</v>
      </c>
      <c r="F21" s="445"/>
      <c r="G21" s="498">
        <f t="shared" si="4"/>
        <v>19175000</v>
      </c>
      <c r="H21" s="498">
        <v>100000000</v>
      </c>
      <c r="I21" s="498">
        <v>182027</v>
      </c>
      <c r="J21" s="449">
        <v>6.5000000000000002E-2</v>
      </c>
      <c r="K21" s="38"/>
      <c r="L21" s="496">
        <f t="shared" si="5"/>
        <v>21658000</v>
      </c>
      <c r="M21" s="496">
        <v>100000000</v>
      </c>
      <c r="N21" s="1106">
        <v>205606</v>
      </c>
      <c r="O21" s="447">
        <v>6.5000000000000002E-2</v>
      </c>
    </row>
    <row r="22" spans="2:15" x14ac:dyDescent="0.2">
      <c r="B22" s="506"/>
      <c r="C22" s="506"/>
      <c r="D22" s="506"/>
      <c r="E22" s="448"/>
      <c r="F22" s="265"/>
      <c r="G22" s="507"/>
      <c r="H22" s="501"/>
      <c r="I22" s="507"/>
      <c r="J22" s="502"/>
      <c r="K22" s="37"/>
      <c r="L22" s="37"/>
      <c r="M22" s="37"/>
      <c r="N22" s="37"/>
      <c r="O22" s="37"/>
    </row>
    <row r="23" spans="2:15" x14ac:dyDescent="0.2">
      <c r="B23" s="495" t="s">
        <v>275</v>
      </c>
      <c r="C23" s="495"/>
      <c r="D23" s="495"/>
      <c r="E23" s="495"/>
      <c r="F23" s="264"/>
      <c r="G23" s="495" t="s">
        <v>280</v>
      </c>
      <c r="H23" s="495"/>
      <c r="I23" s="495"/>
      <c r="J23" s="495"/>
      <c r="K23" s="37"/>
      <c r="L23" s="495" t="s">
        <v>283</v>
      </c>
      <c r="M23" s="495"/>
      <c r="N23" s="495"/>
      <c r="O23" s="495"/>
    </row>
    <row r="24" spans="2:15" x14ac:dyDescent="0.2">
      <c r="B24" s="498">
        <v>0</v>
      </c>
      <c r="C24" s="498">
        <v>706000</v>
      </c>
      <c r="D24" s="498">
        <v>0</v>
      </c>
      <c r="E24" s="450">
        <v>3.15E-2</v>
      </c>
      <c r="F24" s="38"/>
      <c r="G24" s="508">
        <v>0</v>
      </c>
      <c r="H24" s="508">
        <v>762000</v>
      </c>
      <c r="I24" s="508">
        <v>0</v>
      </c>
      <c r="J24" s="450">
        <v>3.15E-2</v>
      </c>
      <c r="K24" s="445"/>
      <c r="L24" s="509">
        <v>0</v>
      </c>
      <c r="M24" s="509">
        <v>861000</v>
      </c>
      <c r="N24" s="509">
        <v>0</v>
      </c>
      <c r="O24" s="450">
        <v>3.15E-2</v>
      </c>
    </row>
    <row r="25" spans="2:15" x14ac:dyDescent="0.2">
      <c r="B25" s="498">
        <f t="shared" ref="B25:B30" si="6">C24</f>
        <v>706000</v>
      </c>
      <c r="C25" s="498">
        <v>3523000</v>
      </c>
      <c r="D25" s="498">
        <v>1765</v>
      </c>
      <c r="E25" s="450">
        <v>2.9000000000000001E-2</v>
      </c>
      <c r="F25" s="445"/>
      <c r="G25" s="498">
        <f t="shared" ref="G25:G30" si="7">H24</f>
        <v>762000</v>
      </c>
      <c r="H25" s="508">
        <v>3805000</v>
      </c>
      <c r="I25" s="508">
        <v>1905</v>
      </c>
      <c r="J25" s="450">
        <v>2.9000000000000001E-2</v>
      </c>
      <c r="K25" s="38"/>
      <c r="L25" s="496">
        <f t="shared" ref="L25:L30" si="8">M24</f>
        <v>861000</v>
      </c>
      <c r="M25" s="509">
        <v>4298000</v>
      </c>
      <c r="N25" s="509">
        <v>2153</v>
      </c>
      <c r="O25" s="450">
        <v>2.9000000000000001E-2</v>
      </c>
    </row>
    <row r="26" spans="2:15" x14ac:dyDescent="0.2">
      <c r="B26" s="498">
        <f t="shared" si="6"/>
        <v>3523000</v>
      </c>
      <c r="C26" s="498">
        <v>9342000</v>
      </c>
      <c r="D26" s="498">
        <v>10572</v>
      </c>
      <c r="E26" s="450">
        <v>2.6499999999999999E-2</v>
      </c>
      <c r="F26" s="445"/>
      <c r="G26" s="498">
        <f t="shared" si="7"/>
        <v>3805000</v>
      </c>
      <c r="H26" s="508">
        <v>10089000</v>
      </c>
      <c r="I26" s="508">
        <v>11418</v>
      </c>
      <c r="J26" s="450">
        <v>2.6499999999999999E-2</v>
      </c>
      <c r="K26" s="38"/>
      <c r="L26" s="496">
        <f t="shared" si="8"/>
        <v>4298000</v>
      </c>
      <c r="M26" s="509">
        <v>11395000</v>
      </c>
      <c r="N26" s="509">
        <v>12898</v>
      </c>
      <c r="O26" s="450">
        <v>2.6499999999999999E-2</v>
      </c>
    </row>
    <row r="27" spans="2:15" x14ac:dyDescent="0.2">
      <c r="B27" s="498">
        <f t="shared" si="6"/>
        <v>9342000</v>
      </c>
      <c r="C27" s="498">
        <v>18682000</v>
      </c>
      <c r="D27" s="498">
        <v>24586</v>
      </c>
      <c r="E27" s="450">
        <v>2.5000000000000001E-2</v>
      </c>
      <c r="F27" s="445"/>
      <c r="G27" s="498">
        <f t="shared" si="7"/>
        <v>10089000</v>
      </c>
      <c r="H27" s="508">
        <v>20177000</v>
      </c>
      <c r="I27" s="508">
        <v>26552</v>
      </c>
      <c r="J27" s="450">
        <v>2.5000000000000001E-2</v>
      </c>
      <c r="K27" s="38"/>
      <c r="L27" s="496">
        <f t="shared" si="8"/>
        <v>11395000</v>
      </c>
      <c r="M27" s="509">
        <v>22789000</v>
      </c>
      <c r="N27" s="509">
        <v>29991</v>
      </c>
      <c r="O27" s="450">
        <v>2.5000000000000001E-2</v>
      </c>
    </row>
    <row r="28" spans="2:15" x14ac:dyDescent="0.2">
      <c r="B28" s="498">
        <f t="shared" si="6"/>
        <v>18682000</v>
      </c>
      <c r="C28" s="498">
        <v>28158000</v>
      </c>
      <c r="D28" s="498">
        <v>52609</v>
      </c>
      <c r="E28" s="450">
        <v>2.35E-2</v>
      </c>
      <c r="F28" s="445"/>
      <c r="G28" s="498">
        <f t="shared" si="7"/>
        <v>20177000</v>
      </c>
      <c r="H28" s="508">
        <v>30411000</v>
      </c>
      <c r="I28" s="508">
        <v>56818</v>
      </c>
      <c r="J28" s="450">
        <v>2.35E-2</v>
      </c>
      <c r="K28" s="38"/>
      <c r="L28" s="496">
        <f t="shared" si="8"/>
        <v>22789000</v>
      </c>
      <c r="M28" s="509">
        <v>34347000</v>
      </c>
      <c r="N28" s="509">
        <v>64175</v>
      </c>
      <c r="O28" s="450">
        <v>2.35E-2</v>
      </c>
    </row>
    <row r="29" spans="2:15" x14ac:dyDescent="0.2">
      <c r="B29" s="498">
        <f t="shared" si="6"/>
        <v>28158000</v>
      </c>
      <c r="C29" s="498">
        <v>42161000</v>
      </c>
      <c r="D29" s="498">
        <v>80767</v>
      </c>
      <c r="E29" s="450">
        <v>2.2499999999999999E-2</v>
      </c>
      <c r="F29" s="445"/>
      <c r="G29" s="498">
        <f t="shared" si="7"/>
        <v>30411000</v>
      </c>
      <c r="H29" s="508">
        <v>45534000</v>
      </c>
      <c r="I29" s="508">
        <v>87229</v>
      </c>
      <c r="J29" s="450">
        <v>2.2499999999999999E-2</v>
      </c>
      <c r="K29" s="38"/>
      <c r="L29" s="496">
        <f t="shared" si="8"/>
        <v>34347000</v>
      </c>
      <c r="M29" s="509">
        <v>51428000</v>
      </c>
      <c r="N29" s="509">
        <v>98522</v>
      </c>
      <c r="O29" s="450">
        <v>2.2499999999999999E-2</v>
      </c>
    </row>
    <row r="30" spans="2:15" x14ac:dyDescent="0.2">
      <c r="B30" s="498">
        <f t="shared" si="6"/>
        <v>42161000</v>
      </c>
      <c r="C30" s="498">
        <v>100000000</v>
      </c>
      <c r="D30" s="498">
        <v>144009</v>
      </c>
      <c r="E30" s="450">
        <v>2.1000000000000001E-2</v>
      </c>
      <c r="F30" s="445"/>
      <c r="G30" s="498">
        <f t="shared" si="7"/>
        <v>45534000</v>
      </c>
      <c r="H30" s="498">
        <v>100000000</v>
      </c>
      <c r="I30" s="508">
        <v>155530</v>
      </c>
      <c r="J30" s="450">
        <v>2.1000000000000001E-2</v>
      </c>
      <c r="K30" s="38"/>
      <c r="L30" s="496">
        <f t="shared" si="8"/>
        <v>51428000</v>
      </c>
      <c r="M30" s="496">
        <v>100000000</v>
      </c>
      <c r="N30" s="509">
        <v>175664</v>
      </c>
      <c r="O30" s="450">
        <v>2.1000000000000001E-2</v>
      </c>
    </row>
  </sheetData>
  <sheetProtection password="CD4C" sheet="1" objects="1" scenarios="1" formatCells="0" formatColumns="0" formatRows="0"/>
  <phoneticPr fontId="0" type="noConversion"/>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P56"/>
  <sheetViews>
    <sheetView zoomScale="75" workbookViewId="0">
      <selection activeCell="A2" sqref="A2:C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0.33203125" customWidth="1"/>
    <col min="13" max="13" width="11.109375" customWidth="1"/>
  </cols>
  <sheetData>
    <row r="1" spans="1:16" ht="16.5" thickTop="1" x14ac:dyDescent="0.2">
      <c r="A1" s="369" t="s">
        <v>499</v>
      </c>
      <c r="B1" s="439"/>
      <c r="C1" s="370"/>
      <c r="D1" s="371"/>
      <c r="E1" s="372" t="s">
        <v>249</v>
      </c>
      <c r="F1" s="371"/>
      <c r="G1" s="371"/>
      <c r="H1" s="371"/>
      <c r="I1" s="371"/>
      <c r="J1" s="371"/>
      <c r="K1" s="371"/>
      <c r="L1" s="371"/>
      <c r="M1" s="373"/>
      <c r="N1" s="38"/>
      <c r="O1" s="38"/>
      <c r="P1" s="38"/>
    </row>
    <row r="2" spans="1:16" x14ac:dyDescent="0.2">
      <c r="A2" s="1263" t="s">
        <v>231</v>
      </c>
      <c r="B2" s="1264"/>
      <c r="C2" s="1265"/>
      <c r="D2" s="689">
        <f>'Input Data'!$D$20</f>
        <v>0</v>
      </c>
      <c r="E2" s="374" t="s">
        <v>184</v>
      </c>
      <c r="F2" s="688">
        <f>'Input Data'!$D$5</f>
        <v>0</v>
      </c>
      <c r="G2" s="375"/>
      <c r="H2" s="1266" t="s">
        <v>122</v>
      </c>
      <c r="I2" s="1266"/>
      <c r="J2" s="1267"/>
      <c r="K2" s="376" t="str">
        <f>IF('Input Data'!C13&gt;0,"Y","N")</f>
        <v>N</v>
      </c>
      <c r="L2" s="329"/>
      <c r="M2" s="377"/>
      <c r="N2" s="38"/>
      <c r="O2" s="38"/>
      <c r="P2" s="38"/>
    </row>
    <row r="3" spans="1:16" ht="15.75" thickBot="1" x14ac:dyDescent="0.25">
      <c r="A3" s="378"/>
      <c r="B3" s="379"/>
      <c r="C3" s="329"/>
      <c r="D3" s="329"/>
      <c r="E3" s="329"/>
      <c r="F3" s="329"/>
      <c r="G3" s="329"/>
      <c r="H3" s="379"/>
      <c r="I3" s="379"/>
      <c r="J3" s="380"/>
      <c r="K3" s="329"/>
      <c r="L3" s="329"/>
      <c r="M3" s="381"/>
      <c r="N3" s="38"/>
      <c r="O3" s="38"/>
      <c r="P3" s="38"/>
    </row>
    <row r="4" spans="1:16" ht="65.25" thickTop="1" thickBot="1" x14ac:dyDescent="0.25">
      <c r="A4" s="382" t="s">
        <v>232</v>
      </c>
      <c r="B4" s="440" t="s">
        <v>9</v>
      </c>
      <c r="C4" s="531" t="s">
        <v>290</v>
      </c>
      <c r="D4" s="531" t="s">
        <v>291</v>
      </c>
      <c r="E4" s="383" t="s">
        <v>295</v>
      </c>
      <c r="F4" s="532" t="s">
        <v>292</v>
      </c>
      <c r="G4" s="57"/>
      <c r="H4" s="382" t="s">
        <v>232</v>
      </c>
      <c r="I4" s="440" t="s">
        <v>9</v>
      </c>
      <c r="J4" s="531" t="s">
        <v>290</v>
      </c>
      <c r="K4" s="531" t="s">
        <v>291</v>
      </c>
      <c r="L4" s="383" t="s">
        <v>295</v>
      </c>
      <c r="M4" s="532" t="s">
        <v>292</v>
      </c>
      <c r="N4" s="38"/>
      <c r="O4" s="38"/>
      <c r="P4" s="38"/>
    </row>
    <row r="5" spans="1:16" ht="27" thickTop="1" thickBot="1" x14ac:dyDescent="0.25">
      <c r="A5" s="384" t="s">
        <v>233</v>
      </c>
      <c r="B5" s="443"/>
      <c r="C5" s="643">
        <v>0</v>
      </c>
      <c r="D5" s="644">
        <f>IF($K$2="Y",((C5-E5)/1.14),C5)</f>
        <v>0</v>
      </c>
      <c r="E5" s="643">
        <v>0</v>
      </c>
      <c r="F5" s="645">
        <f>SUM(D5:E5)</f>
        <v>0</v>
      </c>
      <c r="G5" s="56"/>
      <c r="H5" s="385" t="s">
        <v>234</v>
      </c>
      <c r="I5" s="442"/>
      <c r="J5" s="648">
        <f>C42</f>
        <v>0</v>
      </c>
      <c r="K5" s="649">
        <f>D42</f>
        <v>0</v>
      </c>
      <c r="L5" s="648">
        <f>E42</f>
        <v>0</v>
      </c>
      <c r="M5" s="650">
        <f>SUM(K5:L5)</f>
        <v>0</v>
      </c>
      <c r="N5" s="38"/>
      <c r="O5" s="38"/>
      <c r="P5" s="38"/>
    </row>
    <row r="6" spans="1:16" x14ac:dyDescent="0.2">
      <c r="A6" s="386">
        <f t="shared" ref="A6:A41" si="0">A5+1</f>
        <v>2</v>
      </c>
      <c r="B6" s="444"/>
      <c r="C6" s="643">
        <v>0</v>
      </c>
      <c r="D6" s="644">
        <f t="shared" ref="D6:D41" si="1">IF($K$2="Y",((C6-E6)/1.14),C6)</f>
        <v>0</v>
      </c>
      <c r="E6" s="643">
        <v>0</v>
      </c>
      <c r="F6" s="645">
        <f t="shared" ref="F6:F41" si="2">SUM(D6:E6)</f>
        <v>0</v>
      </c>
      <c r="G6" s="56"/>
      <c r="H6" s="387" t="s">
        <v>235</v>
      </c>
      <c r="I6" s="443"/>
      <c r="J6" s="651">
        <v>0</v>
      </c>
      <c r="K6" s="644">
        <f t="shared" ref="K6:K41" si="3">IF($K$2="Y",((J6-L6)/1.14),J6)</f>
        <v>0</v>
      </c>
      <c r="L6" s="651">
        <v>0</v>
      </c>
      <c r="M6" s="652">
        <f t="shared" ref="M6:M41" si="4">SUM(K6:L6)</f>
        <v>0</v>
      </c>
      <c r="N6" s="38"/>
      <c r="O6" s="38"/>
      <c r="P6" s="38"/>
    </row>
    <row r="7" spans="1:16" x14ac:dyDescent="0.2">
      <c r="A7" s="386">
        <f t="shared" si="0"/>
        <v>3</v>
      </c>
      <c r="B7" s="444"/>
      <c r="C7" s="643">
        <v>0</v>
      </c>
      <c r="D7" s="644">
        <f t="shared" si="1"/>
        <v>0</v>
      </c>
      <c r="E7" s="643">
        <v>0</v>
      </c>
      <c r="F7" s="645">
        <f t="shared" si="2"/>
        <v>0</v>
      </c>
      <c r="G7" s="56"/>
      <c r="H7" s="386">
        <f t="shared" ref="H7:H41" si="5">H6+1</f>
        <v>39</v>
      </c>
      <c r="I7" s="444"/>
      <c r="J7" s="643">
        <v>0</v>
      </c>
      <c r="K7" s="644">
        <f t="shared" si="3"/>
        <v>0</v>
      </c>
      <c r="L7" s="643">
        <v>0</v>
      </c>
      <c r="M7" s="645">
        <f t="shared" si="4"/>
        <v>0</v>
      </c>
      <c r="N7" s="38"/>
      <c r="O7" s="38"/>
      <c r="P7" s="38"/>
    </row>
    <row r="8" spans="1:16" x14ac:dyDescent="0.2">
      <c r="A8" s="386">
        <f t="shared" si="0"/>
        <v>4</v>
      </c>
      <c r="B8" s="444"/>
      <c r="C8" s="643">
        <v>0</v>
      </c>
      <c r="D8" s="644">
        <f t="shared" si="1"/>
        <v>0</v>
      </c>
      <c r="E8" s="643">
        <v>0</v>
      </c>
      <c r="F8" s="645">
        <f t="shared" si="2"/>
        <v>0</v>
      </c>
      <c r="G8" s="56"/>
      <c r="H8" s="386">
        <f t="shared" si="5"/>
        <v>40</v>
      </c>
      <c r="I8" s="444"/>
      <c r="J8" s="643">
        <v>0</v>
      </c>
      <c r="K8" s="644">
        <f t="shared" si="3"/>
        <v>0</v>
      </c>
      <c r="L8" s="643">
        <v>0</v>
      </c>
      <c r="M8" s="645">
        <f t="shared" si="4"/>
        <v>0</v>
      </c>
      <c r="N8" s="38"/>
      <c r="O8" s="38"/>
      <c r="P8" s="38"/>
    </row>
    <row r="9" spans="1:16" x14ac:dyDescent="0.2">
      <c r="A9" s="386">
        <f t="shared" si="0"/>
        <v>5</v>
      </c>
      <c r="B9" s="444"/>
      <c r="C9" s="643">
        <v>0</v>
      </c>
      <c r="D9" s="644">
        <f t="shared" si="1"/>
        <v>0</v>
      </c>
      <c r="E9" s="643">
        <v>0</v>
      </c>
      <c r="F9" s="645">
        <f t="shared" si="2"/>
        <v>0</v>
      </c>
      <c r="G9" s="56"/>
      <c r="H9" s="386">
        <f t="shared" si="5"/>
        <v>41</v>
      </c>
      <c r="I9" s="444"/>
      <c r="J9" s="643">
        <v>0</v>
      </c>
      <c r="K9" s="644">
        <f t="shared" si="3"/>
        <v>0</v>
      </c>
      <c r="L9" s="643">
        <v>0</v>
      </c>
      <c r="M9" s="645">
        <f t="shared" si="4"/>
        <v>0</v>
      </c>
      <c r="N9" s="38"/>
      <c r="O9" s="38"/>
      <c r="P9" s="38"/>
    </row>
    <row r="10" spans="1:16" x14ac:dyDescent="0.2">
      <c r="A10" s="386">
        <f t="shared" si="0"/>
        <v>6</v>
      </c>
      <c r="B10" s="444"/>
      <c r="C10" s="643">
        <v>0</v>
      </c>
      <c r="D10" s="644">
        <f t="shared" si="1"/>
        <v>0</v>
      </c>
      <c r="E10" s="643">
        <v>0</v>
      </c>
      <c r="F10" s="645">
        <f t="shared" si="2"/>
        <v>0</v>
      </c>
      <c r="G10" s="56"/>
      <c r="H10" s="386">
        <f t="shared" si="5"/>
        <v>42</v>
      </c>
      <c r="I10" s="444"/>
      <c r="J10" s="643">
        <v>0</v>
      </c>
      <c r="K10" s="644">
        <f t="shared" si="3"/>
        <v>0</v>
      </c>
      <c r="L10" s="643">
        <v>0</v>
      </c>
      <c r="M10" s="645">
        <f t="shared" si="4"/>
        <v>0</v>
      </c>
      <c r="N10" s="38"/>
      <c r="O10" s="38"/>
      <c r="P10" s="38"/>
    </row>
    <row r="11" spans="1:16" x14ac:dyDescent="0.2">
      <c r="A11" s="386">
        <f t="shared" si="0"/>
        <v>7</v>
      </c>
      <c r="B11" s="444"/>
      <c r="C11" s="643">
        <v>0</v>
      </c>
      <c r="D11" s="644">
        <f t="shared" si="1"/>
        <v>0</v>
      </c>
      <c r="E11" s="643">
        <v>0</v>
      </c>
      <c r="F11" s="645">
        <f t="shared" si="2"/>
        <v>0</v>
      </c>
      <c r="G11" s="56"/>
      <c r="H11" s="386">
        <f t="shared" si="5"/>
        <v>43</v>
      </c>
      <c r="I11" s="444"/>
      <c r="J11" s="643">
        <v>0</v>
      </c>
      <c r="K11" s="644">
        <f t="shared" si="3"/>
        <v>0</v>
      </c>
      <c r="L11" s="643">
        <v>0</v>
      </c>
      <c r="M11" s="645">
        <f t="shared" si="4"/>
        <v>0</v>
      </c>
      <c r="N11" s="38"/>
      <c r="O11" s="38"/>
      <c r="P11" s="38"/>
    </row>
    <row r="12" spans="1:16" x14ac:dyDescent="0.2">
      <c r="A12" s="386">
        <f t="shared" si="0"/>
        <v>8</v>
      </c>
      <c r="B12" s="444"/>
      <c r="C12" s="643">
        <v>0</v>
      </c>
      <c r="D12" s="644">
        <f t="shared" si="1"/>
        <v>0</v>
      </c>
      <c r="E12" s="643">
        <v>0</v>
      </c>
      <c r="F12" s="645">
        <f t="shared" si="2"/>
        <v>0</v>
      </c>
      <c r="G12" s="56"/>
      <c r="H12" s="386">
        <f t="shared" si="5"/>
        <v>44</v>
      </c>
      <c r="I12" s="444"/>
      <c r="J12" s="643">
        <v>0</v>
      </c>
      <c r="K12" s="644">
        <f t="shared" si="3"/>
        <v>0</v>
      </c>
      <c r="L12" s="643">
        <v>0</v>
      </c>
      <c r="M12" s="645">
        <f t="shared" si="4"/>
        <v>0</v>
      </c>
      <c r="N12" s="38"/>
      <c r="O12" s="38"/>
      <c r="P12" s="38"/>
    </row>
    <row r="13" spans="1:16" x14ac:dyDescent="0.2">
      <c r="A13" s="386">
        <f t="shared" si="0"/>
        <v>9</v>
      </c>
      <c r="B13" s="444"/>
      <c r="C13" s="643">
        <v>0</v>
      </c>
      <c r="D13" s="644">
        <f t="shared" si="1"/>
        <v>0</v>
      </c>
      <c r="E13" s="643">
        <v>0</v>
      </c>
      <c r="F13" s="645">
        <f t="shared" si="2"/>
        <v>0</v>
      </c>
      <c r="G13" s="56"/>
      <c r="H13" s="386">
        <f t="shared" si="5"/>
        <v>45</v>
      </c>
      <c r="I13" s="444"/>
      <c r="J13" s="643">
        <v>0</v>
      </c>
      <c r="K13" s="644">
        <f t="shared" si="3"/>
        <v>0</v>
      </c>
      <c r="L13" s="643">
        <v>0</v>
      </c>
      <c r="M13" s="645">
        <f t="shared" si="4"/>
        <v>0</v>
      </c>
      <c r="N13" s="38"/>
      <c r="O13" s="38"/>
      <c r="P13" s="38"/>
    </row>
    <row r="14" spans="1:16" x14ac:dyDescent="0.2">
      <c r="A14" s="386">
        <f t="shared" si="0"/>
        <v>10</v>
      </c>
      <c r="B14" s="444"/>
      <c r="C14" s="643">
        <v>0</v>
      </c>
      <c r="D14" s="644">
        <f t="shared" si="1"/>
        <v>0</v>
      </c>
      <c r="E14" s="643">
        <v>0</v>
      </c>
      <c r="F14" s="645">
        <f t="shared" si="2"/>
        <v>0</v>
      </c>
      <c r="G14" s="56"/>
      <c r="H14" s="386">
        <f t="shared" si="5"/>
        <v>46</v>
      </c>
      <c r="I14" s="444"/>
      <c r="J14" s="643">
        <v>0</v>
      </c>
      <c r="K14" s="644">
        <f t="shared" si="3"/>
        <v>0</v>
      </c>
      <c r="L14" s="643">
        <v>0</v>
      </c>
      <c r="M14" s="645">
        <f t="shared" si="4"/>
        <v>0</v>
      </c>
      <c r="N14" s="38"/>
      <c r="O14" s="38"/>
      <c r="P14" s="38"/>
    </row>
    <row r="15" spans="1:16" x14ac:dyDescent="0.2">
      <c r="A15" s="386">
        <f t="shared" si="0"/>
        <v>11</v>
      </c>
      <c r="B15" s="444"/>
      <c r="C15" s="643">
        <v>0</v>
      </c>
      <c r="D15" s="644">
        <f t="shared" si="1"/>
        <v>0</v>
      </c>
      <c r="E15" s="643">
        <v>0</v>
      </c>
      <c r="F15" s="645">
        <f t="shared" si="2"/>
        <v>0</v>
      </c>
      <c r="G15" s="56"/>
      <c r="H15" s="386">
        <f t="shared" si="5"/>
        <v>47</v>
      </c>
      <c r="I15" s="444"/>
      <c r="J15" s="643">
        <v>0</v>
      </c>
      <c r="K15" s="644">
        <f t="shared" si="3"/>
        <v>0</v>
      </c>
      <c r="L15" s="643">
        <v>0</v>
      </c>
      <c r="M15" s="645">
        <f t="shared" si="4"/>
        <v>0</v>
      </c>
      <c r="N15" s="38"/>
      <c r="O15" s="38"/>
      <c r="P15" s="38"/>
    </row>
    <row r="16" spans="1:16" x14ac:dyDescent="0.2">
      <c r="A16" s="386">
        <f t="shared" si="0"/>
        <v>12</v>
      </c>
      <c r="B16" s="444"/>
      <c r="C16" s="643">
        <v>0</v>
      </c>
      <c r="D16" s="644">
        <f t="shared" si="1"/>
        <v>0</v>
      </c>
      <c r="E16" s="643">
        <v>0</v>
      </c>
      <c r="F16" s="645">
        <f t="shared" si="2"/>
        <v>0</v>
      </c>
      <c r="G16" s="56"/>
      <c r="H16" s="386">
        <f t="shared" si="5"/>
        <v>48</v>
      </c>
      <c r="I16" s="444"/>
      <c r="J16" s="643">
        <v>0</v>
      </c>
      <c r="K16" s="644">
        <f t="shared" si="3"/>
        <v>0</v>
      </c>
      <c r="L16" s="643">
        <v>0</v>
      </c>
      <c r="M16" s="645">
        <f t="shared" si="4"/>
        <v>0</v>
      </c>
      <c r="N16" s="38"/>
      <c r="O16" s="38"/>
      <c r="P16" s="38"/>
    </row>
    <row r="17" spans="1:16" x14ac:dyDescent="0.2">
      <c r="A17" s="386">
        <f t="shared" si="0"/>
        <v>13</v>
      </c>
      <c r="B17" s="444"/>
      <c r="C17" s="643">
        <v>0</v>
      </c>
      <c r="D17" s="644">
        <f t="shared" si="1"/>
        <v>0</v>
      </c>
      <c r="E17" s="643">
        <v>0</v>
      </c>
      <c r="F17" s="645">
        <f t="shared" si="2"/>
        <v>0</v>
      </c>
      <c r="G17" s="56"/>
      <c r="H17" s="386">
        <f t="shared" si="5"/>
        <v>49</v>
      </c>
      <c r="I17" s="444"/>
      <c r="J17" s="643">
        <v>0</v>
      </c>
      <c r="K17" s="644">
        <f t="shared" si="3"/>
        <v>0</v>
      </c>
      <c r="L17" s="643">
        <v>0</v>
      </c>
      <c r="M17" s="645">
        <f t="shared" si="4"/>
        <v>0</v>
      </c>
      <c r="N17" s="38"/>
      <c r="O17" s="38"/>
      <c r="P17" s="38"/>
    </row>
    <row r="18" spans="1:16" x14ac:dyDescent="0.2">
      <c r="A18" s="386">
        <f t="shared" si="0"/>
        <v>14</v>
      </c>
      <c r="B18" s="444"/>
      <c r="C18" s="643">
        <v>0</v>
      </c>
      <c r="D18" s="644">
        <f t="shared" si="1"/>
        <v>0</v>
      </c>
      <c r="E18" s="643">
        <v>0</v>
      </c>
      <c r="F18" s="645">
        <f t="shared" si="2"/>
        <v>0</v>
      </c>
      <c r="G18" s="56"/>
      <c r="H18" s="386">
        <f t="shared" si="5"/>
        <v>50</v>
      </c>
      <c r="I18" s="444"/>
      <c r="J18" s="643">
        <v>0</v>
      </c>
      <c r="K18" s="644">
        <f t="shared" si="3"/>
        <v>0</v>
      </c>
      <c r="L18" s="643">
        <v>0</v>
      </c>
      <c r="M18" s="645">
        <f t="shared" si="4"/>
        <v>0</v>
      </c>
      <c r="N18" s="38"/>
      <c r="O18" s="38"/>
      <c r="P18" s="38"/>
    </row>
    <row r="19" spans="1:16" x14ac:dyDescent="0.2">
      <c r="A19" s="386">
        <f t="shared" si="0"/>
        <v>15</v>
      </c>
      <c r="B19" s="444"/>
      <c r="C19" s="643">
        <v>0</v>
      </c>
      <c r="D19" s="644">
        <f t="shared" si="1"/>
        <v>0</v>
      </c>
      <c r="E19" s="643">
        <v>0</v>
      </c>
      <c r="F19" s="645">
        <f t="shared" si="2"/>
        <v>0</v>
      </c>
      <c r="G19" s="56"/>
      <c r="H19" s="386">
        <f t="shared" si="5"/>
        <v>51</v>
      </c>
      <c r="I19" s="444"/>
      <c r="J19" s="643">
        <v>0</v>
      </c>
      <c r="K19" s="644">
        <f t="shared" si="3"/>
        <v>0</v>
      </c>
      <c r="L19" s="643">
        <v>0</v>
      </c>
      <c r="M19" s="645">
        <f t="shared" si="4"/>
        <v>0</v>
      </c>
      <c r="N19" s="38"/>
      <c r="O19" s="38"/>
      <c r="P19" s="38"/>
    </row>
    <row r="20" spans="1:16" x14ac:dyDescent="0.2">
      <c r="A20" s="386">
        <f t="shared" si="0"/>
        <v>16</v>
      </c>
      <c r="B20" s="444"/>
      <c r="C20" s="643">
        <v>0</v>
      </c>
      <c r="D20" s="644">
        <f t="shared" si="1"/>
        <v>0</v>
      </c>
      <c r="E20" s="643">
        <v>0</v>
      </c>
      <c r="F20" s="645">
        <f t="shared" si="2"/>
        <v>0</v>
      </c>
      <c r="G20" s="56"/>
      <c r="H20" s="386">
        <f t="shared" si="5"/>
        <v>52</v>
      </c>
      <c r="I20" s="444"/>
      <c r="J20" s="643">
        <v>0</v>
      </c>
      <c r="K20" s="644">
        <f t="shared" si="3"/>
        <v>0</v>
      </c>
      <c r="L20" s="643">
        <v>0</v>
      </c>
      <c r="M20" s="645">
        <f t="shared" si="4"/>
        <v>0</v>
      </c>
      <c r="N20" s="38"/>
      <c r="O20" s="38"/>
      <c r="P20" s="38"/>
    </row>
    <row r="21" spans="1:16" x14ac:dyDescent="0.2">
      <c r="A21" s="386">
        <f t="shared" si="0"/>
        <v>17</v>
      </c>
      <c r="B21" s="444"/>
      <c r="C21" s="643">
        <v>0</v>
      </c>
      <c r="D21" s="644">
        <f t="shared" si="1"/>
        <v>0</v>
      </c>
      <c r="E21" s="643">
        <v>0</v>
      </c>
      <c r="F21" s="645">
        <f t="shared" si="2"/>
        <v>0</v>
      </c>
      <c r="G21" s="388"/>
      <c r="H21" s="386">
        <f t="shared" si="5"/>
        <v>53</v>
      </c>
      <c r="I21" s="444"/>
      <c r="J21" s="643">
        <v>0</v>
      </c>
      <c r="K21" s="644">
        <f t="shared" si="3"/>
        <v>0</v>
      </c>
      <c r="L21" s="643">
        <v>0</v>
      </c>
      <c r="M21" s="645">
        <f t="shared" si="4"/>
        <v>0</v>
      </c>
      <c r="N21" s="38"/>
      <c r="O21" s="38"/>
      <c r="P21" s="38"/>
    </row>
    <row r="22" spans="1:16" x14ac:dyDescent="0.2">
      <c r="A22" s="386">
        <f t="shared" si="0"/>
        <v>18</v>
      </c>
      <c r="B22" s="444"/>
      <c r="C22" s="643">
        <v>0</v>
      </c>
      <c r="D22" s="644">
        <f t="shared" si="1"/>
        <v>0</v>
      </c>
      <c r="E22" s="643">
        <v>0</v>
      </c>
      <c r="F22" s="645">
        <f t="shared" si="2"/>
        <v>0</v>
      </c>
      <c r="G22" s="388"/>
      <c r="H22" s="386">
        <f t="shared" si="5"/>
        <v>54</v>
      </c>
      <c r="I22" s="444"/>
      <c r="J22" s="643">
        <v>0</v>
      </c>
      <c r="K22" s="644">
        <f t="shared" si="3"/>
        <v>0</v>
      </c>
      <c r="L22" s="643">
        <v>0</v>
      </c>
      <c r="M22" s="645">
        <f t="shared" si="4"/>
        <v>0</v>
      </c>
      <c r="N22" s="38"/>
      <c r="O22" s="38"/>
      <c r="P22" s="38"/>
    </row>
    <row r="23" spans="1:16" x14ac:dyDescent="0.2">
      <c r="A23" s="386">
        <f t="shared" si="0"/>
        <v>19</v>
      </c>
      <c r="B23" s="444"/>
      <c r="C23" s="643">
        <v>0</v>
      </c>
      <c r="D23" s="644">
        <f t="shared" si="1"/>
        <v>0</v>
      </c>
      <c r="E23" s="643">
        <v>0</v>
      </c>
      <c r="F23" s="645">
        <f t="shared" si="2"/>
        <v>0</v>
      </c>
      <c r="G23" s="388"/>
      <c r="H23" s="386">
        <f t="shared" si="5"/>
        <v>55</v>
      </c>
      <c r="I23" s="444"/>
      <c r="J23" s="643">
        <v>0</v>
      </c>
      <c r="K23" s="644">
        <f t="shared" si="3"/>
        <v>0</v>
      </c>
      <c r="L23" s="643">
        <v>0</v>
      </c>
      <c r="M23" s="645">
        <f t="shared" si="4"/>
        <v>0</v>
      </c>
      <c r="N23" s="38"/>
      <c r="O23" s="38"/>
      <c r="P23" s="38"/>
    </row>
    <row r="24" spans="1:16" x14ac:dyDescent="0.2">
      <c r="A24" s="386">
        <f t="shared" si="0"/>
        <v>20</v>
      </c>
      <c r="B24" s="444"/>
      <c r="C24" s="643">
        <v>0</v>
      </c>
      <c r="D24" s="644">
        <f t="shared" si="1"/>
        <v>0</v>
      </c>
      <c r="E24" s="643">
        <v>0</v>
      </c>
      <c r="F24" s="645">
        <f t="shared" si="2"/>
        <v>0</v>
      </c>
      <c r="G24" s="56"/>
      <c r="H24" s="386">
        <f t="shared" si="5"/>
        <v>56</v>
      </c>
      <c r="I24" s="444"/>
      <c r="J24" s="643">
        <v>0</v>
      </c>
      <c r="K24" s="644">
        <f t="shared" si="3"/>
        <v>0</v>
      </c>
      <c r="L24" s="643">
        <v>0</v>
      </c>
      <c r="M24" s="645">
        <f t="shared" si="4"/>
        <v>0</v>
      </c>
      <c r="N24" s="38"/>
      <c r="O24" s="38"/>
      <c r="P24" s="38"/>
    </row>
    <row r="25" spans="1:16" x14ac:dyDescent="0.2">
      <c r="A25" s="386">
        <f t="shared" si="0"/>
        <v>21</v>
      </c>
      <c r="B25" s="444"/>
      <c r="C25" s="643">
        <v>0</v>
      </c>
      <c r="D25" s="644">
        <f t="shared" si="1"/>
        <v>0</v>
      </c>
      <c r="E25" s="643">
        <v>0</v>
      </c>
      <c r="F25" s="645">
        <f t="shared" si="2"/>
        <v>0</v>
      </c>
      <c r="G25" s="56"/>
      <c r="H25" s="386">
        <f t="shared" si="5"/>
        <v>57</v>
      </c>
      <c r="I25" s="444"/>
      <c r="J25" s="643">
        <v>0</v>
      </c>
      <c r="K25" s="644">
        <f t="shared" si="3"/>
        <v>0</v>
      </c>
      <c r="L25" s="643">
        <v>0</v>
      </c>
      <c r="M25" s="645">
        <f t="shared" si="4"/>
        <v>0</v>
      </c>
      <c r="N25" s="38"/>
      <c r="O25" s="38"/>
      <c r="P25" s="38"/>
    </row>
    <row r="26" spans="1:16" x14ac:dyDescent="0.2">
      <c r="A26" s="386">
        <f t="shared" si="0"/>
        <v>22</v>
      </c>
      <c r="B26" s="444"/>
      <c r="C26" s="643">
        <v>0</v>
      </c>
      <c r="D26" s="644">
        <f t="shared" si="1"/>
        <v>0</v>
      </c>
      <c r="E26" s="643">
        <v>0</v>
      </c>
      <c r="F26" s="645">
        <f t="shared" si="2"/>
        <v>0</v>
      </c>
      <c r="G26" s="56"/>
      <c r="H26" s="386">
        <f t="shared" si="5"/>
        <v>58</v>
      </c>
      <c r="I26" s="444"/>
      <c r="J26" s="643">
        <v>0</v>
      </c>
      <c r="K26" s="644">
        <f t="shared" si="3"/>
        <v>0</v>
      </c>
      <c r="L26" s="643">
        <v>0</v>
      </c>
      <c r="M26" s="645">
        <f t="shared" si="4"/>
        <v>0</v>
      </c>
      <c r="N26" s="38"/>
      <c r="O26" s="38"/>
      <c r="P26" s="38"/>
    </row>
    <row r="27" spans="1:16" x14ac:dyDescent="0.2">
      <c r="A27" s="386">
        <f t="shared" si="0"/>
        <v>23</v>
      </c>
      <c r="B27" s="444"/>
      <c r="C27" s="643">
        <v>0</v>
      </c>
      <c r="D27" s="644">
        <f t="shared" si="1"/>
        <v>0</v>
      </c>
      <c r="E27" s="643">
        <v>0</v>
      </c>
      <c r="F27" s="645">
        <f t="shared" si="2"/>
        <v>0</v>
      </c>
      <c r="G27" s="56"/>
      <c r="H27" s="386">
        <f t="shared" si="5"/>
        <v>59</v>
      </c>
      <c r="I27" s="444"/>
      <c r="J27" s="643">
        <v>0</v>
      </c>
      <c r="K27" s="644">
        <f t="shared" si="3"/>
        <v>0</v>
      </c>
      <c r="L27" s="643">
        <v>0</v>
      </c>
      <c r="M27" s="645">
        <f t="shared" si="4"/>
        <v>0</v>
      </c>
      <c r="N27" s="38"/>
      <c r="O27" s="38"/>
      <c r="P27" s="38"/>
    </row>
    <row r="28" spans="1:16" x14ac:dyDescent="0.2">
      <c r="A28" s="386">
        <f t="shared" si="0"/>
        <v>24</v>
      </c>
      <c r="B28" s="444"/>
      <c r="C28" s="643">
        <v>0</v>
      </c>
      <c r="D28" s="644">
        <f t="shared" si="1"/>
        <v>0</v>
      </c>
      <c r="E28" s="643">
        <v>0</v>
      </c>
      <c r="F28" s="645">
        <f t="shared" si="2"/>
        <v>0</v>
      </c>
      <c r="G28" s="56"/>
      <c r="H28" s="386">
        <f t="shared" si="5"/>
        <v>60</v>
      </c>
      <c r="I28" s="444"/>
      <c r="J28" s="643">
        <v>0</v>
      </c>
      <c r="K28" s="644">
        <f t="shared" si="3"/>
        <v>0</v>
      </c>
      <c r="L28" s="643">
        <v>0</v>
      </c>
      <c r="M28" s="645">
        <f t="shared" si="4"/>
        <v>0</v>
      </c>
      <c r="N28" s="38"/>
      <c r="O28" s="38"/>
      <c r="P28" s="38"/>
    </row>
    <row r="29" spans="1:16" x14ac:dyDescent="0.2">
      <c r="A29" s="386">
        <f t="shared" si="0"/>
        <v>25</v>
      </c>
      <c r="B29" s="444"/>
      <c r="C29" s="643">
        <v>0</v>
      </c>
      <c r="D29" s="644">
        <f t="shared" si="1"/>
        <v>0</v>
      </c>
      <c r="E29" s="643">
        <v>0</v>
      </c>
      <c r="F29" s="645">
        <f t="shared" si="2"/>
        <v>0</v>
      </c>
      <c r="G29" s="56"/>
      <c r="H29" s="386">
        <f t="shared" si="5"/>
        <v>61</v>
      </c>
      <c r="I29" s="444"/>
      <c r="J29" s="643">
        <v>0</v>
      </c>
      <c r="K29" s="644">
        <f t="shared" si="3"/>
        <v>0</v>
      </c>
      <c r="L29" s="643">
        <v>0</v>
      </c>
      <c r="M29" s="645">
        <f t="shared" si="4"/>
        <v>0</v>
      </c>
      <c r="N29" s="38"/>
      <c r="O29" s="38"/>
      <c r="P29" s="38"/>
    </row>
    <row r="30" spans="1:16" x14ac:dyDescent="0.2">
      <c r="A30" s="386">
        <f t="shared" si="0"/>
        <v>26</v>
      </c>
      <c r="B30" s="444"/>
      <c r="C30" s="643">
        <v>0</v>
      </c>
      <c r="D30" s="644">
        <f t="shared" si="1"/>
        <v>0</v>
      </c>
      <c r="E30" s="643">
        <v>0</v>
      </c>
      <c r="F30" s="645">
        <f t="shared" si="2"/>
        <v>0</v>
      </c>
      <c r="G30" s="56"/>
      <c r="H30" s="386">
        <f t="shared" si="5"/>
        <v>62</v>
      </c>
      <c r="I30" s="444"/>
      <c r="J30" s="643">
        <v>0</v>
      </c>
      <c r="K30" s="644">
        <f t="shared" si="3"/>
        <v>0</v>
      </c>
      <c r="L30" s="643">
        <v>0</v>
      </c>
      <c r="M30" s="645">
        <f t="shared" si="4"/>
        <v>0</v>
      </c>
      <c r="N30" s="38"/>
      <c r="O30" s="38"/>
      <c r="P30" s="38"/>
    </row>
    <row r="31" spans="1:16" x14ac:dyDescent="0.2">
      <c r="A31" s="386">
        <f t="shared" si="0"/>
        <v>27</v>
      </c>
      <c r="B31" s="444"/>
      <c r="C31" s="643">
        <v>0</v>
      </c>
      <c r="D31" s="644">
        <f t="shared" si="1"/>
        <v>0</v>
      </c>
      <c r="E31" s="643">
        <v>0</v>
      </c>
      <c r="F31" s="645">
        <f t="shared" si="2"/>
        <v>0</v>
      </c>
      <c r="G31" s="56"/>
      <c r="H31" s="386">
        <f t="shared" si="5"/>
        <v>63</v>
      </c>
      <c r="I31" s="444"/>
      <c r="J31" s="643">
        <v>0</v>
      </c>
      <c r="K31" s="644">
        <f t="shared" si="3"/>
        <v>0</v>
      </c>
      <c r="L31" s="643">
        <v>0</v>
      </c>
      <c r="M31" s="645">
        <f t="shared" si="4"/>
        <v>0</v>
      </c>
      <c r="N31" s="38"/>
      <c r="O31" s="38"/>
      <c r="P31" s="38"/>
    </row>
    <row r="32" spans="1:16" x14ac:dyDescent="0.2">
      <c r="A32" s="386">
        <f t="shared" si="0"/>
        <v>28</v>
      </c>
      <c r="B32" s="444"/>
      <c r="C32" s="643">
        <v>0</v>
      </c>
      <c r="D32" s="644">
        <f t="shared" si="1"/>
        <v>0</v>
      </c>
      <c r="E32" s="643">
        <v>0</v>
      </c>
      <c r="F32" s="645">
        <f t="shared" si="2"/>
        <v>0</v>
      </c>
      <c r="G32" s="56"/>
      <c r="H32" s="386">
        <f t="shared" si="5"/>
        <v>64</v>
      </c>
      <c r="I32" s="444"/>
      <c r="J32" s="643">
        <v>0</v>
      </c>
      <c r="K32" s="644">
        <f t="shared" si="3"/>
        <v>0</v>
      </c>
      <c r="L32" s="643">
        <v>0</v>
      </c>
      <c r="M32" s="645">
        <f t="shared" si="4"/>
        <v>0</v>
      </c>
      <c r="N32" s="38"/>
      <c r="O32" s="38"/>
      <c r="P32" s="38"/>
    </row>
    <row r="33" spans="1:16" x14ac:dyDescent="0.2">
      <c r="A33" s="386">
        <f t="shared" si="0"/>
        <v>29</v>
      </c>
      <c r="B33" s="444"/>
      <c r="C33" s="643">
        <v>0</v>
      </c>
      <c r="D33" s="644">
        <f t="shared" si="1"/>
        <v>0</v>
      </c>
      <c r="E33" s="643">
        <v>0</v>
      </c>
      <c r="F33" s="645">
        <f t="shared" si="2"/>
        <v>0</v>
      </c>
      <c r="G33" s="56"/>
      <c r="H33" s="386">
        <f t="shared" si="5"/>
        <v>65</v>
      </c>
      <c r="I33" s="444"/>
      <c r="J33" s="643">
        <v>0</v>
      </c>
      <c r="K33" s="644">
        <f t="shared" si="3"/>
        <v>0</v>
      </c>
      <c r="L33" s="643">
        <v>0</v>
      </c>
      <c r="M33" s="645">
        <f t="shared" si="4"/>
        <v>0</v>
      </c>
      <c r="N33" s="38"/>
      <c r="O33" s="38"/>
      <c r="P33" s="38"/>
    </row>
    <row r="34" spans="1:16" x14ac:dyDescent="0.2">
      <c r="A34" s="386">
        <f t="shared" si="0"/>
        <v>30</v>
      </c>
      <c r="B34" s="444"/>
      <c r="C34" s="643">
        <v>0</v>
      </c>
      <c r="D34" s="644">
        <f t="shared" si="1"/>
        <v>0</v>
      </c>
      <c r="E34" s="643">
        <v>0</v>
      </c>
      <c r="F34" s="645">
        <f t="shared" si="2"/>
        <v>0</v>
      </c>
      <c r="G34" s="56"/>
      <c r="H34" s="386">
        <f t="shared" si="5"/>
        <v>66</v>
      </c>
      <c r="I34" s="444"/>
      <c r="J34" s="643">
        <v>0</v>
      </c>
      <c r="K34" s="644">
        <f t="shared" si="3"/>
        <v>0</v>
      </c>
      <c r="L34" s="643">
        <v>0</v>
      </c>
      <c r="M34" s="645">
        <f t="shared" si="4"/>
        <v>0</v>
      </c>
      <c r="N34" s="38"/>
      <c r="O34" s="38"/>
      <c r="P34" s="38"/>
    </row>
    <row r="35" spans="1:16" x14ac:dyDescent="0.2">
      <c r="A35" s="386">
        <f t="shared" si="0"/>
        <v>31</v>
      </c>
      <c r="B35" s="444"/>
      <c r="C35" s="643">
        <v>0</v>
      </c>
      <c r="D35" s="644">
        <f t="shared" si="1"/>
        <v>0</v>
      </c>
      <c r="E35" s="643">
        <v>0</v>
      </c>
      <c r="F35" s="645">
        <f t="shared" si="2"/>
        <v>0</v>
      </c>
      <c r="G35" s="56"/>
      <c r="H35" s="386">
        <f t="shared" si="5"/>
        <v>67</v>
      </c>
      <c r="I35" s="444"/>
      <c r="J35" s="643">
        <v>0</v>
      </c>
      <c r="K35" s="644">
        <f t="shared" si="3"/>
        <v>0</v>
      </c>
      <c r="L35" s="643">
        <v>0</v>
      </c>
      <c r="M35" s="645">
        <f t="shared" si="4"/>
        <v>0</v>
      </c>
      <c r="N35" s="38"/>
      <c r="O35" s="38"/>
      <c r="P35" s="38"/>
    </row>
    <row r="36" spans="1:16" x14ac:dyDescent="0.2">
      <c r="A36" s="386">
        <f t="shared" si="0"/>
        <v>32</v>
      </c>
      <c r="B36" s="444"/>
      <c r="C36" s="643">
        <v>0</v>
      </c>
      <c r="D36" s="644">
        <f t="shared" si="1"/>
        <v>0</v>
      </c>
      <c r="E36" s="643">
        <v>0</v>
      </c>
      <c r="F36" s="645">
        <f t="shared" si="2"/>
        <v>0</v>
      </c>
      <c r="G36" s="56"/>
      <c r="H36" s="386">
        <f t="shared" si="5"/>
        <v>68</v>
      </c>
      <c r="I36" s="444"/>
      <c r="J36" s="643">
        <v>0</v>
      </c>
      <c r="K36" s="644">
        <f t="shared" si="3"/>
        <v>0</v>
      </c>
      <c r="L36" s="643">
        <v>0</v>
      </c>
      <c r="M36" s="645">
        <f t="shared" si="4"/>
        <v>0</v>
      </c>
      <c r="N36" s="38"/>
      <c r="O36" s="38"/>
      <c r="P36" s="38"/>
    </row>
    <row r="37" spans="1:16" x14ac:dyDescent="0.2">
      <c r="A37" s="386">
        <f t="shared" si="0"/>
        <v>33</v>
      </c>
      <c r="B37" s="444"/>
      <c r="C37" s="643">
        <v>0</v>
      </c>
      <c r="D37" s="644">
        <f t="shared" si="1"/>
        <v>0</v>
      </c>
      <c r="E37" s="643">
        <v>0</v>
      </c>
      <c r="F37" s="645">
        <f t="shared" si="2"/>
        <v>0</v>
      </c>
      <c r="G37" s="56"/>
      <c r="H37" s="386">
        <f t="shared" si="5"/>
        <v>69</v>
      </c>
      <c r="I37" s="444"/>
      <c r="J37" s="643">
        <v>0</v>
      </c>
      <c r="K37" s="644">
        <f t="shared" si="3"/>
        <v>0</v>
      </c>
      <c r="L37" s="643">
        <v>0</v>
      </c>
      <c r="M37" s="645">
        <f t="shared" si="4"/>
        <v>0</v>
      </c>
      <c r="N37" s="38"/>
      <c r="O37" s="38"/>
      <c r="P37" s="38"/>
    </row>
    <row r="38" spans="1:16" x14ac:dyDescent="0.2">
      <c r="A38" s="386">
        <f t="shared" si="0"/>
        <v>34</v>
      </c>
      <c r="B38" s="444"/>
      <c r="C38" s="643">
        <v>0</v>
      </c>
      <c r="D38" s="644">
        <f t="shared" si="1"/>
        <v>0</v>
      </c>
      <c r="E38" s="643">
        <v>0</v>
      </c>
      <c r="F38" s="645">
        <f t="shared" si="2"/>
        <v>0</v>
      </c>
      <c r="G38" s="56"/>
      <c r="H38" s="386">
        <f t="shared" si="5"/>
        <v>70</v>
      </c>
      <c r="I38" s="444"/>
      <c r="J38" s="643">
        <v>0</v>
      </c>
      <c r="K38" s="644">
        <f t="shared" si="3"/>
        <v>0</v>
      </c>
      <c r="L38" s="643">
        <v>0</v>
      </c>
      <c r="M38" s="645">
        <f t="shared" si="4"/>
        <v>0</v>
      </c>
      <c r="N38" s="38"/>
      <c r="O38" s="38"/>
      <c r="P38" s="38"/>
    </row>
    <row r="39" spans="1:16" x14ac:dyDescent="0.2">
      <c r="A39" s="386">
        <f t="shared" si="0"/>
        <v>35</v>
      </c>
      <c r="B39" s="444"/>
      <c r="C39" s="643">
        <v>0</v>
      </c>
      <c r="D39" s="644">
        <f t="shared" si="1"/>
        <v>0</v>
      </c>
      <c r="E39" s="643">
        <v>0</v>
      </c>
      <c r="F39" s="645">
        <f t="shared" si="2"/>
        <v>0</v>
      </c>
      <c r="G39" s="56"/>
      <c r="H39" s="386">
        <f t="shared" si="5"/>
        <v>71</v>
      </c>
      <c r="I39" s="444"/>
      <c r="J39" s="643">
        <v>0</v>
      </c>
      <c r="K39" s="644">
        <f t="shared" si="3"/>
        <v>0</v>
      </c>
      <c r="L39" s="643">
        <v>0</v>
      </c>
      <c r="M39" s="645">
        <f t="shared" si="4"/>
        <v>0</v>
      </c>
      <c r="N39" s="38"/>
      <c r="O39" s="38"/>
      <c r="P39" s="38"/>
    </row>
    <row r="40" spans="1:16" x14ac:dyDescent="0.2">
      <c r="A40" s="386">
        <f t="shared" si="0"/>
        <v>36</v>
      </c>
      <c r="B40" s="444"/>
      <c r="C40" s="643">
        <v>0</v>
      </c>
      <c r="D40" s="644">
        <f t="shared" si="1"/>
        <v>0</v>
      </c>
      <c r="E40" s="643">
        <v>0</v>
      </c>
      <c r="F40" s="645">
        <f t="shared" si="2"/>
        <v>0</v>
      </c>
      <c r="G40" s="56"/>
      <c r="H40" s="386">
        <f t="shared" si="5"/>
        <v>72</v>
      </c>
      <c r="I40" s="444"/>
      <c r="J40" s="643">
        <v>0</v>
      </c>
      <c r="K40" s="644">
        <f t="shared" si="3"/>
        <v>0</v>
      </c>
      <c r="L40" s="643">
        <v>0</v>
      </c>
      <c r="M40" s="645">
        <f t="shared" si="4"/>
        <v>0</v>
      </c>
      <c r="N40" s="38"/>
      <c r="O40" s="38"/>
      <c r="P40" s="38"/>
    </row>
    <row r="41" spans="1:16" ht="15.75" thickBot="1" x14ac:dyDescent="0.25">
      <c r="A41" s="386">
        <f t="shared" si="0"/>
        <v>37</v>
      </c>
      <c r="B41" s="444"/>
      <c r="C41" s="643">
        <v>0</v>
      </c>
      <c r="D41" s="644">
        <f t="shared" si="1"/>
        <v>0</v>
      </c>
      <c r="E41" s="643">
        <v>0</v>
      </c>
      <c r="F41" s="645">
        <f t="shared" si="2"/>
        <v>0</v>
      </c>
      <c r="G41" s="56"/>
      <c r="H41" s="386">
        <f t="shared" si="5"/>
        <v>73</v>
      </c>
      <c r="I41" s="444"/>
      <c r="J41" s="643">
        <v>0</v>
      </c>
      <c r="K41" s="644">
        <f t="shared" si="3"/>
        <v>0</v>
      </c>
      <c r="L41" s="643">
        <v>0</v>
      </c>
      <c r="M41" s="645">
        <f t="shared" si="4"/>
        <v>0</v>
      </c>
      <c r="N41" s="38"/>
      <c r="O41" s="38"/>
      <c r="P41" s="38"/>
    </row>
    <row r="42" spans="1:16" ht="16.5" thickTop="1" thickBot="1" x14ac:dyDescent="0.25">
      <c r="A42" s="389" t="s">
        <v>7</v>
      </c>
      <c r="B42" s="441"/>
      <c r="C42" s="646">
        <f>SUM(C5:C41)</f>
        <v>0</v>
      </c>
      <c r="D42" s="646">
        <f>SUM(D5:D41)</f>
        <v>0</v>
      </c>
      <c r="E42" s="646">
        <f>SUM(E5:E41)</f>
        <v>0</v>
      </c>
      <c r="F42" s="647">
        <f>SUM(F5:F41)</f>
        <v>0</v>
      </c>
      <c r="G42" s="160"/>
      <c r="H42" s="389" t="s">
        <v>7</v>
      </c>
      <c r="I42" s="441"/>
      <c r="J42" s="646">
        <f>SUM(J5:J41)</f>
        <v>0</v>
      </c>
      <c r="K42" s="646">
        <f>SUM(K5:K41)</f>
        <v>0</v>
      </c>
      <c r="L42" s="646">
        <f>SUM(L5:L41)</f>
        <v>0</v>
      </c>
      <c r="M42" s="647">
        <f>SUM(M5:M41)</f>
        <v>0</v>
      </c>
      <c r="N42" s="38"/>
      <c r="O42" s="38"/>
      <c r="P42" s="38"/>
    </row>
    <row r="43" spans="1:16" ht="15.75" thickTop="1" x14ac:dyDescent="0.2">
      <c r="A43" s="38"/>
      <c r="B43" s="38"/>
      <c r="C43" s="38"/>
      <c r="D43" s="38"/>
      <c r="E43" s="38"/>
      <c r="F43" s="38"/>
      <c r="G43" s="38"/>
      <c r="H43" s="38"/>
      <c r="I43" s="38"/>
      <c r="J43" s="38"/>
      <c r="K43" s="38"/>
      <c r="L43" s="38"/>
      <c r="M43" s="38"/>
      <c r="N43" s="38"/>
      <c r="O43" s="38"/>
      <c r="P43" s="38"/>
    </row>
    <row r="44" spans="1:16" x14ac:dyDescent="0.2">
      <c r="A44" s="38"/>
      <c r="B44" s="38"/>
      <c r="C44" s="38"/>
      <c r="D44" s="38"/>
      <c r="E44" s="38"/>
      <c r="F44" s="38"/>
      <c r="G44" s="38"/>
      <c r="H44" s="38"/>
      <c r="I44" s="38"/>
      <c r="J44" s="38"/>
      <c r="K44" s="38"/>
      <c r="L44" s="38"/>
      <c r="M44" s="38"/>
      <c r="N44" s="38"/>
      <c r="O44" s="38"/>
      <c r="P44" s="38"/>
    </row>
    <row r="45" spans="1:16" x14ac:dyDescent="0.2">
      <c r="A45" s="38"/>
      <c r="B45" s="38"/>
      <c r="C45" s="38"/>
      <c r="D45" s="38"/>
      <c r="E45" s="38"/>
      <c r="F45" s="38"/>
      <c r="G45" s="38"/>
      <c r="H45" s="38"/>
      <c r="I45" s="38"/>
      <c r="J45" s="38"/>
      <c r="K45" s="38"/>
      <c r="L45" s="38"/>
      <c r="M45" s="38"/>
      <c r="N45" s="38"/>
      <c r="O45" s="38"/>
      <c r="P45" s="38"/>
    </row>
    <row r="46" spans="1:16" x14ac:dyDescent="0.2">
      <c r="A46" s="38"/>
      <c r="B46" s="38"/>
      <c r="C46" s="38"/>
      <c r="D46" s="38"/>
      <c r="E46" s="38"/>
      <c r="F46" s="38"/>
      <c r="G46" s="38"/>
      <c r="H46" s="38"/>
      <c r="I46" s="38"/>
      <c r="J46" s="38"/>
      <c r="K46" s="38"/>
      <c r="L46" s="38"/>
      <c r="M46" s="38"/>
      <c r="N46" s="38"/>
      <c r="O46" s="38"/>
      <c r="P46" s="38"/>
    </row>
    <row r="47" spans="1:16" x14ac:dyDescent="0.2">
      <c r="A47" s="38"/>
      <c r="B47" s="38"/>
      <c r="C47" s="38"/>
      <c r="D47" s="38"/>
      <c r="E47" s="38"/>
      <c r="F47" s="38"/>
      <c r="G47" s="38"/>
      <c r="H47" s="38"/>
      <c r="I47" s="38"/>
      <c r="J47" s="38"/>
      <c r="K47" s="38"/>
      <c r="L47" s="38"/>
      <c r="M47" s="38"/>
      <c r="N47" s="38"/>
      <c r="O47" s="38"/>
      <c r="P47" s="38"/>
    </row>
    <row r="48" spans="1:16" x14ac:dyDescent="0.2">
      <c r="A48" s="38"/>
      <c r="B48" s="38"/>
      <c r="C48" s="38"/>
      <c r="D48" s="38"/>
      <c r="E48" s="38"/>
      <c r="F48" s="38"/>
      <c r="G48" s="38"/>
      <c r="H48" s="38"/>
      <c r="I48" s="38"/>
      <c r="J48" s="38"/>
      <c r="K48" s="38"/>
      <c r="L48" s="38"/>
      <c r="M48" s="38"/>
      <c r="N48" s="38"/>
      <c r="O48" s="38"/>
      <c r="P48" s="38"/>
    </row>
    <row r="49" spans="1:16" x14ac:dyDescent="0.2">
      <c r="A49" s="38"/>
      <c r="B49" s="38"/>
      <c r="C49" s="38"/>
      <c r="D49" s="38"/>
      <c r="E49" s="38"/>
      <c r="F49" s="38"/>
      <c r="G49" s="38"/>
      <c r="H49" s="38"/>
      <c r="I49" s="38"/>
      <c r="J49" s="38"/>
      <c r="K49" s="38"/>
      <c r="L49" s="38"/>
      <c r="M49" s="38"/>
      <c r="N49" s="38"/>
      <c r="O49" s="38"/>
      <c r="P49" s="38"/>
    </row>
    <row r="50" spans="1:16" x14ac:dyDescent="0.2">
      <c r="A50" s="38"/>
      <c r="B50" s="38"/>
      <c r="C50" s="38"/>
      <c r="D50" s="38"/>
      <c r="E50" s="38"/>
      <c r="F50" s="38"/>
      <c r="G50" s="38"/>
      <c r="H50" s="38"/>
      <c r="I50" s="38"/>
      <c r="J50" s="38"/>
      <c r="K50" s="38"/>
      <c r="L50" s="38"/>
      <c r="M50" s="38"/>
      <c r="N50" s="38"/>
      <c r="O50" s="38"/>
      <c r="P50" s="38"/>
    </row>
    <row r="51" spans="1:16" x14ac:dyDescent="0.2">
      <c r="A51" s="38"/>
      <c r="B51" s="38"/>
      <c r="C51" s="38"/>
      <c r="D51" s="38"/>
      <c r="E51" s="38"/>
      <c r="F51" s="38"/>
      <c r="G51" s="38"/>
      <c r="H51" s="38"/>
      <c r="I51" s="38"/>
      <c r="J51" s="38"/>
      <c r="K51" s="38"/>
      <c r="L51" s="38"/>
      <c r="M51" s="38"/>
      <c r="N51" s="38"/>
      <c r="O51" s="38"/>
      <c r="P51" s="38"/>
    </row>
    <row r="52" spans="1:16" x14ac:dyDescent="0.2">
      <c r="A52" s="38"/>
      <c r="B52" s="38"/>
      <c r="C52" s="38"/>
      <c r="D52" s="38"/>
      <c r="E52" s="38"/>
      <c r="F52" s="38"/>
      <c r="G52" s="38"/>
      <c r="H52" s="38"/>
      <c r="I52" s="38"/>
      <c r="J52" s="38"/>
      <c r="K52" s="38"/>
      <c r="L52" s="38"/>
      <c r="M52" s="38"/>
      <c r="N52" s="38"/>
      <c r="O52" s="38"/>
      <c r="P52" s="38"/>
    </row>
    <row r="53" spans="1:16" x14ac:dyDescent="0.2">
      <c r="A53" s="38"/>
      <c r="B53" s="38"/>
      <c r="C53" s="38"/>
      <c r="D53" s="38"/>
      <c r="E53" s="38"/>
      <c r="F53" s="38"/>
      <c r="G53" s="38"/>
      <c r="H53" s="38"/>
      <c r="I53" s="38"/>
      <c r="J53" s="38"/>
      <c r="K53" s="38"/>
      <c r="L53" s="38"/>
      <c r="M53" s="38"/>
      <c r="N53" s="38"/>
      <c r="O53" s="38"/>
      <c r="P53" s="38"/>
    </row>
    <row r="54" spans="1:16" x14ac:dyDescent="0.2">
      <c r="A54" s="38"/>
      <c r="B54" s="38"/>
      <c r="C54" s="38"/>
      <c r="D54" s="38"/>
      <c r="E54" s="38"/>
      <c r="F54" s="38"/>
      <c r="G54" s="38"/>
      <c r="H54" s="38"/>
      <c r="I54" s="38"/>
      <c r="J54" s="38"/>
      <c r="K54" s="38"/>
      <c r="L54" s="38"/>
      <c r="M54" s="38"/>
      <c r="N54" s="38"/>
      <c r="O54" s="38"/>
      <c r="P54" s="38"/>
    </row>
    <row r="55" spans="1:16" x14ac:dyDescent="0.2">
      <c r="A55" s="38"/>
      <c r="B55" s="38"/>
      <c r="C55" s="38"/>
      <c r="D55" s="38"/>
      <c r="E55" s="38"/>
      <c r="F55" s="38"/>
      <c r="G55" s="38"/>
      <c r="H55" s="38"/>
      <c r="I55" s="38"/>
      <c r="J55" s="38"/>
      <c r="K55" s="38"/>
      <c r="L55" s="38"/>
      <c r="M55" s="38"/>
      <c r="N55" s="38"/>
      <c r="O55" s="38"/>
      <c r="P55" s="38"/>
    </row>
    <row r="56" spans="1:16" x14ac:dyDescent="0.2">
      <c r="A56" s="38"/>
      <c r="B56" s="38"/>
      <c r="C56" s="38"/>
      <c r="D56" s="38"/>
      <c r="E56" s="38"/>
      <c r="F56" s="38"/>
      <c r="G56" s="38"/>
      <c r="H56" s="38"/>
      <c r="I56" s="38"/>
      <c r="J56" s="38"/>
      <c r="K56" s="38"/>
      <c r="L56" s="38"/>
      <c r="M56" s="38"/>
      <c r="N56" s="38"/>
      <c r="O56" s="38"/>
      <c r="P56" s="38"/>
    </row>
  </sheetData>
  <mergeCells count="2">
    <mergeCell ref="A2:C2"/>
    <mergeCell ref="H2:J2"/>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L23" sqref="L23"/>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690"/>
      <c r="B1" s="691"/>
      <c r="C1" s="691"/>
      <c r="D1" s="692" t="s">
        <v>329</v>
      </c>
      <c r="E1" s="693"/>
      <c r="F1" s="693"/>
      <c r="G1" s="691"/>
      <c r="H1" s="691"/>
      <c r="I1" s="691"/>
      <c r="J1" s="691"/>
      <c r="K1" s="691"/>
      <c r="L1" s="691"/>
      <c r="M1" s="694" t="s">
        <v>330</v>
      </c>
      <c r="N1" s="695"/>
      <c r="O1" s="694"/>
    </row>
    <row r="2" spans="1:15" x14ac:dyDescent="0.2">
      <c r="A2" s="696"/>
      <c r="B2" s="697"/>
      <c r="C2" s="698"/>
      <c r="D2" s="698" t="s">
        <v>331</v>
      </c>
      <c r="E2" s="698"/>
      <c r="F2" s="698"/>
      <c r="G2" s="698"/>
      <c r="H2" s="698"/>
      <c r="I2" s="698"/>
      <c r="J2" s="698"/>
      <c r="K2" s="698"/>
      <c r="L2" s="698"/>
      <c r="M2" s="698"/>
      <c r="N2" s="697" t="s">
        <v>332</v>
      </c>
      <c r="O2" s="699"/>
    </row>
    <row r="3" spans="1:15" x14ac:dyDescent="0.2">
      <c r="A3" s="696"/>
      <c r="B3" s="697"/>
      <c r="C3" s="698"/>
      <c r="D3" s="698"/>
      <c r="E3" s="698"/>
      <c r="F3" s="698"/>
      <c r="G3" s="698"/>
      <c r="H3" s="698"/>
      <c r="I3" s="698"/>
      <c r="J3" s="698"/>
      <c r="K3" s="698"/>
      <c r="L3" s="698"/>
      <c r="M3" s="698"/>
      <c r="N3" s="698"/>
      <c r="O3" s="699"/>
    </row>
    <row r="4" spans="1:15" x14ac:dyDescent="0.2">
      <c r="A4" s="696"/>
      <c r="B4" s="697"/>
      <c r="C4" s="698"/>
      <c r="D4" s="698"/>
      <c r="E4" s="700" t="s">
        <v>333</v>
      </c>
      <c r="F4" s="698"/>
      <c r="G4" s="698"/>
      <c r="H4" s="698"/>
      <c r="I4" s="701" t="s">
        <v>334</v>
      </c>
      <c r="J4" s="689">
        <f>'Input Data'!$D$20</f>
        <v>0</v>
      </c>
      <c r="K4" s="698"/>
      <c r="L4" s="698"/>
      <c r="M4" s="702" t="s">
        <v>335</v>
      </c>
      <c r="N4" s="698"/>
      <c r="O4" s="703"/>
    </row>
    <row r="5" spans="1:15" x14ac:dyDescent="0.2">
      <c r="A5" s="696"/>
      <c r="B5" s="697"/>
      <c r="C5" s="698"/>
      <c r="D5" s="698"/>
      <c r="E5" s="1027"/>
      <c r="F5" s="1028"/>
      <c r="G5" s="1029"/>
      <c r="H5" s="1030"/>
      <c r="I5" s="709" t="s">
        <v>336</v>
      </c>
      <c r="J5" s="688">
        <f>'Input Data'!$D$5</f>
        <v>0</v>
      </c>
      <c r="K5" s="698"/>
      <c r="L5" s="698"/>
      <c r="M5" s="702" t="s">
        <v>337</v>
      </c>
      <c r="N5" s="1270"/>
      <c r="O5" s="1271"/>
    </row>
    <row r="6" spans="1:15" x14ac:dyDescent="0.2">
      <c r="A6" s="704" t="s">
        <v>338</v>
      </c>
      <c r="B6" s="697"/>
      <c r="C6" s="705"/>
      <c r="D6" s="706" t="s">
        <v>334</v>
      </c>
      <c r="E6" s="707"/>
      <c r="F6" s="707"/>
      <c r="G6" s="707"/>
      <c r="H6" s="707"/>
      <c r="I6" s="707"/>
      <c r="J6" s="707"/>
      <c r="K6" s="707"/>
      <c r="L6" s="707"/>
      <c r="M6" s="707"/>
      <c r="N6" s="698"/>
      <c r="O6" s="699"/>
    </row>
    <row r="7" spans="1:15" x14ac:dyDescent="0.2">
      <c r="A7" s="704" t="s">
        <v>339</v>
      </c>
      <c r="B7" s="697"/>
      <c r="C7" s="701"/>
      <c r="D7" s="706" t="s">
        <v>334</v>
      </c>
      <c r="E7" s="707"/>
      <c r="F7" s="707"/>
      <c r="G7" s="707"/>
      <c r="H7" s="707"/>
      <c r="I7" s="707"/>
      <c r="J7" s="708"/>
      <c r="K7" s="707"/>
      <c r="L7" s="707"/>
      <c r="M7" s="707"/>
      <c r="N7" s="698"/>
      <c r="O7" s="699"/>
    </row>
    <row r="8" spans="1:15" x14ac:dyDescent="0.2">
      <c r="A8" s="696"/>
      <c r="B8" s="697"/>
      <c r="C8" s="698"/>
      <c r="D8" s="697"/>
      <c r="E8" s="697"/>
      <c r="F8" s="697"/>
      <c r="G8" s="697"/>
      <c r="H8" s="697"/>
      <c r="I8" s="697"/>
      <c r="J8" s="709"/>
      <c r="K8" s="697"/>
      <c r="L8" s="697"/>
      <c r="M8" s="697"/>
      <c r="N8" s="697"/>
      <c r="O8" s="699"/>
    </row>
    <row r="9" spans="1:15" x14ac:dyDescent="0.2">
      <c r="A9" s="704" t="s">
        <v>340</v>
      </c>
      <c r="B9" s="697"/>
      <c r="C9" s="706" t="s">
        <v>341</v>
      </c>
      <c r="D9" s="698"/>
      <c r="E9" s="698"/>
      <c r="F9" s="698"/>
      <c r="G9" s="698"/>
      <c r="H9" s="697"/>
      <c r="I9" s="697"/>
      <c r="J9" s="698"/>
      <c r="K9" s="698"/>
      <c r="L9" s="698"/>
      <c r="M9" s="698"/>
      <c r="N9" s="698"/>
      <c r="O9" s="699"/>
    </row>
    <row r="10" spans="1:15" x14ac:dyDescent="0.2">
      <c r="A10" s="710" t="s">
        <v>342</v>
      </c>
      <c r="B10" s="711"/>
      <c r="C10" s="712"/>
      <c r="D10" s="712"/>
      <c r="E10" s="712"/>
      <c r="F10" s="712"/>
      <c r="G10" s="712"/>
      <c r="H10" s="713" t="s">
        <v>343</v>
      </c>
      <c r="I10" s="714"/>
      <c r="J10" s="715" t="s">
        <v>344</v>
      </c>
      <c r="K10" s="716" t="s">
        <v>345</v>
      </c>
      <c r="L10" s="717"/>
      <c r="M10" s="718"/>
      <c r="N10" s="719" t="s">
        <v>346</v>
      </c>
      <c r="O10" s="720" t="s">
        <v>347</v>
      </c>
    </row>
    <row r="11" spans="1:15" x14ac:dyDescent="0.2">
      <c r="A11" s="721"/>
      <c r="B11" s="722"/>
      <c r="C11" s="723"/>
      <c r="D11" s="724" t="s">
        <v>348</v>
      </c>
      <c r="E11" s="725"/>
      <c r="F11" s="726" t="s">
        <v>349</v>
      </c>
      <c r="G11" s="727"/>
      <c r="H11" s="728" t="s">
        <v>350</v>
      </c>
      <c r="I11" s="697"/>
      <c r="J11" s="729" t="s">
        <v>351</v>
      </c>
      <c r="K11" s="730" t="s">
        <v>352</v>
      </c>
      <c r="L11" s="722" t="s">
        <v>353</v>
      </c>
      <c r="M11" s="715" t="s">
        <v>354</v>
      </c>
      <c r="N11" s="731" t="s">
        <v>355</v>
      </c>
      <c r="O11" s="732" t="s">
        <v>356</v>
      </c>
    </row>
    <row r="12" spans="1:15" x14ac:dyDescent="0.2">
      <c r="A12" s="733"/>
      <c r="B12" s="1272" t="s">
        <v>4</v>
      </c>
      <c r="C12" s="1273"/>
      <c r="D12" s="734" t="s">
        <v>357</v>
      </c>
      <c r="E12" s="735"/>
      <c r="F12" s="736" t="s">
        <v>357</v>
      </c>
      <c r="G12" s="735"/>
      <c r="H12" s="1272" t="s">
        <v>358</v>
      </c>
      <c r="I12" s="1274"/>
      <c r="J12" s="737" t="s">
        <v>359</v>
      </c>
      <c r="K12" s="738" t="s">
        <v>360</v>
      </c>
      <c r="L12" s="736" t="s">
        <v>361</v>
      </c>
      <c r="M12" s="739" t="s">
        <v>362</v>
      </c>
      <c r="N12" s="737" t="s">
        <v>363</v>
      </c>
      <c r="O12" s="740" t="s">
        <v>364</v>
      </c>
    </row>
    <row r="13" spans="1:15" x14ac:dyDescent="0.2">
      <c r="A13" s="741" t="s">
        <v>365</v>
      </c>
      <c r="B13" s="742"/>
      <c r="C13" s="743"/>
      <c r="D13" s="1275"/>
      <c r="E13" s="1276"/>
      <c r="F13" s="742"/>
      <c r="G13" s="743"/>
      <c r="H13" s="744"/>
      <c r="I13" s="745"/>
      <c r="J13" s="746"/>
      <c r="K13" s="747"/>
      <c r="L13" s="748"/>
      <c r="M13" s="749"/>
      <c r="N13" s="743"/>
      <c r="O13" s="750"/>
    </row>
    <row r="14" spans="1:15" x14ac:dyDescent="0.2">
      <c r="A14" s="751" t="s">
        <v>366</v>
      </c>
      <c r="B14" s="752"/>
      <c r="C14" s="753"/>
      <c r="D14" s="738"/>
      <c r="E14" s="754"/>
      <c r="F14" s="752"/>
      <c r="G14" s="753"/>
      <c r="H14" s="755"/>
      <c r="I14" s="756"/>
      <c r="J14" s="757"/>
      <c r="K14" s="758"/>
      <c r="L14" s="758"/>
      <c r="M14" s="759"/>
      <c r="N14" s="737"/>
      <c r="O14" s="760"/>
    </row>
    <row r="15" spans="1:15" x14ac:dyDescent="0.2">
      <c r="A15" s="761"/>
      <c r="B15" s="762"/>
      <c r="C15" s="697"/>
      <c r="D15" s="731"/>
      <c r="E15" s="763"/>
      <c r="F15" s="762"/>
      <c r="G15" s="697"/>
      <c r="H15" s="697"/>
      <c r="I15" s="697"/>
      <c r="J15" s="705" t="s">
        <v>312</v>
      </c>
      <c r="K15" s="731" t="s">
        <v>314</v>
      </c>
      <c r="L15" s="705" t="s">
        <v>316</v>
      </c>
      <c r="M15" s="731" t="s">
        <v>318</v>
      </c>
      <c r="N15" s="697"/>
      <c r="O15" s="764" t="s">
        <v>10</v>
      </c>
    </row>
    <row r="16" spans="1:15" ht="15.75" thickBot="1" x14ac:dyDescent="0.25">
      <c r="A16" s="696" t="s">
        <v>367</v>
      </c>
      <c r="B16" s="762"/>
      <c r="C16" s="697"/>
      <c r="D16" s="731"/>
      <c r="E16" s="763"/>
      <c r="F16" s="762"/>
      <c r="G16" s="697"/>
      <c r="H16" s="697"/>
      <c r="I16" s="697"/>
      <c r="J16" s="706" t="s">
        <v>368</v>
      </c>
      <c r="K16" s="697"/>
      <c r="L16" s="765"/>
      <c r="M16" s="706"/>
      <c r="N16" s="697"/>
      <c r="O16" s="766">
        <f>J13+J14+K13+K14+L13+L14+M13+M14</f>
        <v>0</v>
      </c>
    </row>
    <row r="17" spans="1:15" x14ac:dyDescent="0.2">
      <c r="A17" s="696" t="s">
        <v>369</v>
      </c>
      <c r="B17" s="762"/>
      <c r="C17" s="697"/>
      <c r="D17" s="731"/>
      <c r="E17" s="767"/>
      <c r="F17" s="762"/>
      <c r="G17" s="697"/>
      <c r="H17" s="697"/>
      <c r="I17" s="697"/>
      <c r="J17" s="731"/>
      <c r="K17" s="768"/>
      <c r="L17" s="769"/>
      <c r="M17" s="770"/>
      <c r="N17" s="771" t="s">
        <v>370</v>
      </c>
      <c r="O17" s="772" t="s">
        <v>10</v>
      </c>
    </row>
    <row r="18" spans="1:15" ht="15.75" thickBot="1" x14ac:dyDescent="0.25">
      <c r="A18" s="773" t="s">
        <v>371</v>
      </c>
      <c r="B18" s="774"/>
      <c r="C18" s="775"/>
      <c r="D18" s="776"/>
      <c r="E18" s="777"/>
      <c r="F18" s="774"/>
      <c r="G18" s="775"/>
      <c r="H18" s="775"/>
      <c r="I18" s="775"/>
      <c r="J18" s="776"/>
      <c r="K18" s="778" t="s">
        <v>372</v>
      </c>
      <c r="L18" s="777"/>
      <c r="M18" s="776"/>
      <c r="N18" s="779">
        <v>0</v>
      </c>
      <c r="O18" s="780"/>
    </row>
    <row r="19" spans="1:15" ht="15.75" thickTop="1" x14ac:dyDescent="0.2">
      <c r="A19" s="696"/>
      <c r="B19" s="762"/>
      <c r="C19" s="697"/>
      <c r="D19" s="731"/>
      <c r="E19" s="767"/>
      <c r="F19" s="762"/>
      <c r="G19" s="697"/>
      <c r="H19" s="697"/>
      <c r="I19" s="697"/>
      <c r="J19" s="731"/>
      <c r="K19" s="762"/>
      <c r="L19" s="767"/>
      <c r="M19" s="731"/>
      <c r="N19" s="731"/>
      <c r="O19" s="781"/>
    </row>
    <row r="20" spans="1:15" x14ac:dyDescent="0.2">
      <c r="A20" s="710" t="s">
        <v>373</v>
      </c>
      <c r="B20" s="712"/>
      <c r="C20" s="711"/>
      <c r="D20" s="712"/>
      <c r="E20" s="712"/>
      <c r="F20" s="712"/>
      <c r="G20" s="712"/>
      <c r="H20" s="712"/>
      <c r="I20" s="712"/>
      <c r="J20" s="712"/>
      <c r="K20" s="712"/>
      <c r="L20" s="712"/>
      <c r="M20" s="712"/>
      <c r="N20" s="712"/>
      <c r="O20" s="782"/>
    </row>
    <row r="21" spans="1:15" x14ac:dyDescent="0.2">
      <c r="A21" s="783"/>
      <c r="B21" s="711" t="s">
        <v>374</v>
      </c>
      <c r="C21" s="753"/>
      <c r="D21" s="712"/>
      <c r="E21" s="712"/>
      <c r="F21" s="712"/>
      <c r="G21" s="712"/>
      <c r="H21" s="784"/>
      <c r="I21" s="711" t="s">
        <v>375</v>
      </c>
      <c r="J21" s="712"/>
      <c r="K21" s="711"/>
      <c r="L21" s="712"/>
      <c r="M21" s="785" t="s">
        <v>376</v>
      </c>
      <c r="N21" s="716"/>
      <c r="O21" s="786"/>
    </row>
    <row r="22" spans="1:15" x14ac:dyDescent="0.2">
      <c r="A22" s="787" t="s">
        <v>377</v>
      </c>
      <c r="B22" s="735"/>
      <c r="C22" s="788"/>
      <c r="D22" s="789" t="s">
        <v>378</v>
      </c>
      <c r="E22" s="735"/>
      <c r="F22" s="737"/>
      <c r="G22" s="737"/>
      <c r="H22" s="790" t="s">
        <v>379</v>
      </c>
      <c r="I22" s="712"/>
      <c r="J22" s="712"/>
      <c r="K22" s="791" t="s">
        <v>380</v>
      </c>
      <c r="L22" s="712"/>
      <c r="M22" s="792" t="s">
        <v>381</v>
      </c>
      <c r="N22" s="793" t="s">
        <v>372</v>
      </c>
      <c r="O22" s="794"/>
    </row>
    <row r="23" spans="1:15" x14ac:dyDescent="0.2">
      <c r="A23" s="751" t="s">
        <v>360</v>
      </c>
      <c r="B23" s="789" t="s">
        <v>4</v>
      </c>
      <c r="C23" s="735"/>
      <c r="D23" s="789" t="s">
        <v>360</v>
      </c>
      <c r="E23" s="735"/>
      <c r="F23" s="795" t="s">
        <v>4</v>
      </c>
      <c r="G23" s="737"/>
      <c r="H23" s="1277" t="s">
        <v>360</v>
      </c>
      <c r="I23" s="1278"/>
      <c r="J23" s="795" t="s">
        <v>4</v>
      </c>
      <c r="K23" s="795" t="s">
        <v>360</v>
      </c>
      <c r="L23" s="795" t="s">
        <v>4</v>
      </c>
      <c r="M23" s="796" t="s">
        <v>360</v>
      </c>
      <c r="N23" s="797" t="s">
        <v>370</v>
      </c>
      <c r="O23" s="798" t="s">
        <v>382</v>
      </c>
    </row>
    <row r="24" spans="1:15" x14ac:dyDescent="0.2">
      <c r="A24" s="799"/>
      <c r="B24" s="800"/>
      <c r="C24" s="707"/>
      <c r="D24" s="801"/>
      <c r="E24" s="802"/>
      <c r="F24" s="800"/>
      <c r="G24" s="707"/>
      <c r="H24" s="803"/>
      <c r="I24" s="804"/>
      <c r="J24" s="805"/>
      <c r="K24" s="800"/>
      <c r="L24" s="805"/>
      <c r="M24" s="806"/>
      <c r="N24" s="807"/>
      <c r="O24" s="808"/>
    </row>
    <row r="25" spans="1:15" x14ac:dyDescent="0.2">
      <c r="A25" s="799"/>
      <c r="B25" s="800"/>
      <c r="C25" s="707"/>
      <c r="D25" s="801"/>
      <c r="E25" s="802"/>
      <c r="F25" s="800"/>
      <c r="G25" s="707"/>
      <c r="H25" s="803"/>
      <c r="I25" s="804"/>
      <c r="J25" s="805"/>
      <c r="K25" s="800"/>
      <c r="L25" s="805"/>
      <c r="M25" s="806"/>
      <c r="N25" s="807"/>
      <c r="O25" s="808"/>
    </row>
    <row r="26" spans="1:15" x14ac:dyDescent="0.2">
      <c r="A26" s="809"/>
      <c r="B26" s="752"/>
      <c r="C26" s="753"/>
      <c r="D26" s="810"/>
      <c r="E26" s="811"/>
      <c r="F26" s="752"/>
      <c r="G26" s="753"/>
      <c r="H26" s="803"/>
      <c r="I26" s="756"/>
      <c r="J26" s="812"/>
      <c r="K26" s="752"/>
      <c r="L26" s="812"/>
      <c r="M26" s="813"/>
      <c r="N26" s="737"/>
      <c r="O26" s="814"/>
    </row>
    <row r="27" spans="1:15" ht="15.75" thickBot="1" x14ac:dyDescent="0.25">
      <c r="A27" s="815"/>
      <c r="B27" s="816"/>
      <c r="C27" s="816"/>
      <c r="D27" s="816"/>
      <c r="E27" s="816"/>
      <c r="F27" s="816"/>
      <c r="G27" s="816"/>
      <c r="H27" s="817"/>
      <c r="I27" s="816"/>
      <c r="J27" s="816"/>
      <c r="K27" s="816"/>
      <c r="L27" s="818" t="s">
        <v>383</v>
      </c>
      <c r="M27" s="819"/>
      <c r="N27" s="820"/>
      <c r="O27" s="821"/>
    </row>
    <row r="28" spans="1:15" ht="15.75" thickTop="1" x14ac:dyDescent="0.2">
      <c r="A28" s="696"/>
      <c r="B28" s="697"/>
      <c r="C28" s="698"/>
      <c r="D28" s="698"/>
      <c r="E28" s="698"/>
      <c r="F28" s="698"/>
      <c r="G28" s="698"/>
      <c r="H28" s="706"/>
      <c r="I28" s="697"/>
      <c r="J28" s="705"/>
      <c r="K28" s="731"/>
      <c r="L28" s="705"/>
      <c r="M28" s="731"/>
      <c r="N28" s="697"/>
      <c r="O28" s="699"/>
    </row>
    <row r="29" spans="1:15" x14ac:dyDescent="0.2">
      <c r="A29" s="704" t="s">
        <v>384</v>
      </c>
      <c r="B29" s="697"/>
      <c r="C29" s="753"/>
      <c r="D29" s="698"/>
      <c r="E29" s="698"/>
      <c r="F29" s="698"/>
      <c r="G29" s="698"/>
      <c r="H29" s="698"/>
      <c r="I29" s="698"/>
      <c r="J29" s="698"/>
      <c r="K29" s="698"/>
      <c r="L29" s="698"/>
      <c r="M29" s="698"/>
      <c r="N29" s="698"/>
      <c r="O29" s="699"/>
    </row>
    <row r="30" spans="1:15" x14ac:dyDescent="0.2">
      <c r="A30" s="710" t="s">
        <v>385</v>
      </c>
      <c r="B30" s="711"/>
      <c r="C30" s="753"/>
      <c r="D30" s="712"/>
      <c r="E30" s="712"/>
      <c r="F30" s="712"/>
      <c r="G30" s="822"/>
      <c r="H30" s="697"/>
      <c r="I30" s="698"/>
      <c r="J30" s="791" t="s">
        <v>386</v>
      </c>
      <c r="K30" s="823"/>
      <c r="L30" s="712"/>
      <c r="M30" s="712"/>
      <c r="N30" s="712"/>
      <c r="O30" s="824"/>
    </row>
    <row r="31" spans="1:15" x14ac:dyDescent="0.2">
      <c r="A31" s="787" t="s">
        <v>387</v>
      </c>
      <c r="B31" s="735"/>
      <c r="C31" s="825"/>
      <c r="D31" s="700" t="s">
        <v>388</v>
      </c>
      <c r="E31" s="698"/>
      <c r="F31" s="826" t="s">
        <v>389</v>
      </c>
      <c r="G31" s="827"/>
      <c r="H31" s="697"/>
      <c r="I31" s="698"/>
      <c r="J31" s="791" t="s">
        <v>390</v>
      </c>
      <c r="K31" s="712"/>
      <c r="L31" s="712"/>
      <c r="M31" s="712"/>
      <c r="N31" s="712"/>
      <c r="O31" s="828" t="s">
        <v>391</v>
      </c>
    </row>
    <row r="32" spans="1:15" x14ac:dyDescent="0.2">
      <c r="A32" s="751" t="s">
        <v>370</v>
      </c>
      <c r="B32" s="829" t="s">
        <v>392</v>
      </c>
      <c r="C32" s="830"/>
      <c r="D32" s="831" t="s">
        <v>5</v>
      </c>
      <c r="E32" s="735"/>
      <c r="F32" s="832" t="s">
        <v>393</v>
      </c>
      <c r="G32" s="756"/>
      <c r="H32" s="731"/>
      <c r="I32" s="698"/>
      <c r="J32" s="832" t="s">
        <v>394</v>
      </c>
      <c r="K32" s="753"/>
      <c r="L32" s="833"/>
      <c r="M32" s="834"/>
      <c r="N32" s="834"/>
      <c r="O32" s="835"/>
    </row>
    <row r="33" spans="1:15" x14ac:dyDescent="0.2">
      <c r="A33" s="836">
        <v>0</v>
      </c>
      <c r="B33" s="837"/>
      <c r="C33" s="838"/>
      <c r="D33" s="839"/>
      <c r="E33" s="840" t="s">
        <v>395</v>
      </c>
      <c r="F33" s="841">
        <f>A33*D33</f>
        <v>0</v>
      </c>
      <c r="G33" s="745"/>
      <c r="H33" s="731"/>
      <c r="I33" s="698"/>
      <c r="J33" s="715" t="s">
        <v>7</v>
      </c>
      <c r="K33" s="715" t="s">
        <v>7</v>
      </c>
      <c r="L33" s="715" t="s">
        <v>396</v>
      </c>
      <c r="M33" s="842" t="s">
        <v>7</v>
      </c>
      <c r="N33" s="842" t="s">
        <v>397</v>
      </c>
      <c r="O33" s="843" t="s">
        <v>398</v>
      </c>
    </row>
    <row r="34" spans="1:15" x14ac:dyDescent="0.2">
      <c r="A34" s="844">
        <v>0</v>
      </c>
      <c r="B34" s="845" t="s">
        <v>399</v>
      </c>
      <c r="C34" s="846"/>
      <c r="D34" s="847"/>
      <c r="E34" s="848" t="s">
        <v>395</v>
      </c>
      <c r="F34" s="849">
        <f>A34*D34</f>
        <v>0</v>
      </c>
      <c r="G34" s="804"/>
      <c r="H34" s="697"/>
      <c r="I34" s="698"/>
      <c r="J34" s="739" t="s">
        <v>400</v>
      </c>
      <c r="K34" s="739" t="s">
        <v>401</v>
      </c>
      <c r="L34" s="739" t="s">
        <v>402</v>
      </c>
      <c r="M34" s="797" t="s">
        <v>382</v>
      </c>
      <c r="N34" s="797" t="s">
        <v>5</v>
      </c>
      <c r="O34" s="850" t="s">
        <v>393</v>
      </c>
    </row>
    <row r="35" spans="1:15" x14ac:dyDescent="0.2">
      <c r="A35" s="851"/>
      <c r="B35" s="852">
        <v>0</v>
      </c>
      <c r="C35" s="853" t="s">
        <v>403</v>
      </c>
      <c r="D35" s="854"/>
      <c r="E35" s="855" t="s">
        <v>404</v>
      </c>
      <c r="F35" s="856">
        <f>B35*D35</f>
        <v>0</v>
      </c>
      <c r="G35" s="853"/>
      <c r="H35" s="697"/>
      <c r="I35" s="698"/>
      <c r="J35" s="857"/>
      <c r="K35" s="858"/>
      <c r="L35" s="859"/>
      <c r="M35" s="860"/>
      <c r="N35" s="861"/>
      <c r="O35" s="862"/>
    </row>
    <row r="36" spans="1:15" x14ac:dyDescent="0.2">
      <c r="A36" s="863" t="s">
        <v>399</v>
      </c>
      <c r="B36" s="864">
        <v>0</v>
      </c>
      <c r="C36" s="753" t="s">
        <v>403</v>
      </c>
      <c r="D36" s="865"/>
      <c r="E36" s="866" t="s">
        <v>404</v>
      </c>
      <c r="F36" s="867">
        <f>B36*D36</f>
        <v>0</v>
      </c>
      <c r="G36" s="756"/>
      <c r="H36" s="697"/>
      <c r="I36" s="698"/>
      <c r="J36" s="757">
        <f>M27</f>
        <v>0</v>
      </c>
      <c r="K36" s="868" t="s">
        <v>405</v>
      </c>
      <c r="L36" s="757"/>
      <c r="M36" s="759">
        <f>J36-L36</f>
        <v>0</v>
      </c>
      <c r="N36" s="869"/>
      <c r="O36" s="870">
        <f>M36*N36</f>
        <v>0</v>
      </c>
    </row>
    <row r="37" spans="1:15" ht="15.75" thickBot="1" x14ac:dyDescent="0.25">
      <c r="A37" s="871"/>
      <c r="B37" s="872"/>
      <c r="C37" s="872"/>
      <c r="D37" s="873" t="s">
        <v>406</v>
      </c>
      <c r="E37" s="874"/>
      <c r="F37" s="875">
        <f>SUM(F33:F36)</f>
        <v>0</v>
      </c>
      <c r="G37" s="876"/>
      <c r="H37" s="775"/>
      <c r="I37" s="775"/>
      <c r="J37" s="877"/>
      <c r="K37" s="872"/>
      <c r="L37" s="872"/>
      <c r="M37" s="873" t="s">
        <v>407</v>
      </c>
      <c r="N37" s="775"/>
      <c r="O37" s="878">
        <f>SUM(O35:O36)</f>
        <v>0</v>
      </c>
    </row>
    <row r="38" spans="1:15" ht="15.75" thickTop="1" x14ac:dyDescent="0.2">
      <c r="A38" s="696"/>
      <c r="B38" s="697"/>
      <c r="C38" s="698"/>
      <c r="D38" s="706"/>
      <c r="E38" s="697"/>
      <c r="F38" s="879"/>
      <c r="G38" s="697"/>
      <c r="H38" s="698"/>
      <c r="I38" s="698"/>
      <c r="J38" s="698"/>
      <c r="K38" s="698"/>
      <c r="L38" s="698"/>
      <c r="M38" s="698"/>
      <c r="N38" s="698"/>
      <c r="O38" s="699"/>
    </row>
    <row r="39" spans="1:15" x14ac:dyDescent="0.2">
      <c r="A39" s="704" t="s">
        <v>408</v>
      </c>
      <c r="B39" s="706"/>
      <c r="C39" s="753"/>
      <c r="D39" s="698"/>
      <c r="E39" s="698"/>
      <c r="F39" s="880"/>
      <c r="G39" s="698"/>
      <c r="H39" s="698"/>
      <c r="I39" s="698"/>
      <c r="J39" s="698"/>
      <c r="K39" s="753"/>
      <c r="L39" s="698"/>
      <c r="M39" s="698"/>
      <c r="N39" s="698"/>
      <c r="O39" s="699"/>
    </row>
    <row r="40" spans="1:15" x14ac:dyDescent="0.2">
      <c r="A40" s="881" t="s">
        <v>54</v>
      </c>
      <c r="B40" s="34" t="s">
        <v>409</v>
      </c>
      <c r="C40" s="882"/>
      <c r="D40" s="724" t="s">
        <v>410</v>
      </c>
      <c r="E40" s="723"/>
      <c r="F40" s="713"/>
      <c r="G40" s="883"/>
      <c r="H40" s="34"/>
      <c r="I40" s="883"/>
      <c r="J40" s="884" t="s">
        <v>61</v>
      </c>
      <c r="K40" s="885" t="s">
        <v>411</v>
      </c>
      <c r="L40" s="884" t="s">
        <v>5</v>
      </c>
      <c r="M40" s="1279" t="s">
        <v>412</v>
      </c>
      <c r="N40" s="1280"/>
      <c r="O40" s="886" t="s">
        <v>8</v>
      </c>
    </row>
    <row r="41" spans="1:15" x14ac:dyDescent="0.2">
      <c r="A41" s="751" t="s">
        <v>55</v>
      </c>
      <c r="B41" s="789" t="s">
        <v>413</v>
      </c>
      <c r="C41" s="735"/>
      <c r="D41" s="789" t="s">
        <v>413</v>
      </c>
      <c r="E41" s="735"/>
      <c r="F41" s="789" t="s">
        <v>414</v>
      </c>
      <c r="G41" s="735"/>
      <c r="H41" s="887" t="s">
        <v>7</v>
      </c>
      <c r="I41" s="831" t="s">
        <v>391</v>
      </c>
      <c r="J41" s="795" t="s">
        <v>14</v>
      </c>
      <c r="K41" s="789" t="s">
        <v>415</v>
      </c>
      <c r="L41" s="795" t="s">
        <v>416</v>
      </c>
      <c r="M41" s="795" t="s">
        <v>417</v>
      </c>
      <c r="N41" s="795" t="s">
        <v>418</v>
      </c>
      <c r="O41" s="850" t="s">
        <v>419</v>
      </c>
    </row>
    <row r="42" spans="1:15" x14ac:dyDescent="0.2">
      <c r="A42" s="888" t="s">
        <v>420</v>
      </c>
      <c r="B42" s="716"/>
      <c r="C42" s="882"/>
      <c r="D42" s="716"/>
      <c r="E42" s="882"/>
      <c r="F42" s="716"/>
      <c r="G42" s="882"/>
      <c r="H42" s="889"/>
      <c r="I42" s="882"/>
      <c r="J42" s="730"/>
      <c r="K42" s="730"/>
      <c r="L42" s="890"/>
      <c r="M42" s="891"/>
      <c r="N42" s="716"/>
      <c r="O42" s="892"/>
    </row>
    <row r="43" spans="1:15" x14ac:dyDescent="0.2">
      <c r="A43" s="893" t="s">
        <v>421</v>
      </c>
      <c r="B43" s="894"/>
      <c r="C43" s="707" t="s">
        <v>391</v>
      </c>
      <c r="D43" s="894"/>
      <c r="E43" s="707" t="s">
        <v>391</v>
      </c>
      <c r="F43" s="894"/>
      <c r="G43" s="707" t="s">
        <v>391</v>
      </c>
      <c r="H43" s="895">
        <f>B43+D43+F43</f>
        <v>0</v>
      </c>
      <c r="I43" s="707" t="s">
        <v>391</v>
      </c>
      <c r="J43" s="801" t="s">
        <v>422</v>
      </c>
      <c r="K43" s="801"/>
      <c r="L43" s="896"/>
      <c r="M43" s="897">
        <v>0.14000000000000001</v>
      </c>
      <c r="N43" s="898"/>
      <c r="O43" s="899">
        <f>H43*L43/100+N43/(1+M43)</f>
        <v>0</v>
      </c>
    </row>
    <row r="44" spans="1:15" x14ac:dyDescent="0.2">
      <c r="A44" s="900"/>
      <c r="B44" s="755"/>
      <c r="C44" s="753"/>
      <c r="D44" s="755"/>
      <c r="E44" s="753"/>
      <c r="F44" s="755"/>
      <c r="G44" s="753"/>
      <c r="H44" s="901"/>
      <c r="I44" s="753"/>
      <c r="J44" s="738" t="s">
        <v>423</v>
      </c>
      <c r="K44" s="738"/>
      <c r="L44" s="902"/>
      <c r="M44" s="903"/>
      <c r="N44" s="904">
        <f>N43/1.14</f>
        <v>0</v>
      </c>
      <c r="O44" s="905"/>
    </row>
    <row r="45" spans="1:15" ht="15.75" thickBot="1" x14ac:dyDescent="0.25">
      <c r="A45" s="871"/>
      <c r="B45" s="872"/>
      <c r="C45" s="872"/>
      <c r="D45" s="872"/>
      <c r="E45" s="872"/>
      <c r="F45" s="872"/>
      <c r="G45" s="872"/>
      <c r="H45" s="906"/>
      <c r="I45" s="872"/>
      <c r="J45" s="872"/>
      <c r="K45" s="907"/>
      <c r="L45" s="816"/>
      <c r="M45" s="873" t="s">
        <v>424</v>
      </c>
      <c r="N45" s="874"/>
      <c r="O45" s="908">
        <f>SUM(O42:O44)</f>
        <v>0</v>
      </c>
    </row>
    <row r="46" spans="1:15" ht="15.75" thickTop="1" x14ac:dyDescent="0.2">
      <c r="A46" s="696"/>
      <c r="B46" s="697"/>
      <c r="C46" s="697"/>
      <c r="D46" s="697"/>
      <c r="E46" s="697"/>
      <c r="F46" s="697"/>
      <c r="G46" s="697"/>
      <c r="H46" s="697"/>
      <c r="I46" s="697"/>
      <c r="J46" s="697"/>
      <c r="K46" s="697"/>
      <c r="L46" s="697"/>
      <c r="M46" s="697"/>
      <c r="N46" s="697"/>
      <c r="O46" s="699"/>
    </row>
    <row r="47" spans="1:15" ht="15.75" thickBot="1" x14ac:dyDescent="0.25">
      <c r="A47" s="909" t="s">
        <v>425</v>
      </c>
      <c r="B47" s="910"/>
      <c r="C47" s="911"/>
      <c r="D47" s="911"/>
      <c r="E47" s="911"/>
      <c r="F47" s="911"/>
      <c r="G47" s="911"/>
      <c r="H47" s="911"/>
      <c r="I47" s="911"/>
      <c r="J47" s="911"/>
      <c r="K47" s="911"/>
      <c r="L47" s="911"/>
      <c r="M47" s="911"/>
      <c r="N47" s="775"/>
      <c r="O47" s="699"/>
    </row>
    <row r="48" spans="1:15" ht="16.5" thickTop="1" thickBot="1" x14ac:dyDescent="0.25">
      <c r="A48" s="912" t="s">
        <v>4</v>
      </c>
      <c r="B48" s="913"/>
      <c r="C48" s="913"/>
      <c r="D48" s="1281" t="s">
        <v>426</v>
      </c>
      <c r="E48" s="1282"/>
      <c r="F48" s="1283"/>
      <c r="G48" s="914"/>
      <c r="H48" s="915" t="s">
        <v>427</v>
      </c>
      <c r="I48" s="914"/>
      <c r="J48" s="916"/>
      <c r="K48" s="917"/>
      <c r="L48" s="1281" t="s">
        <v>70</v>
      </c>
      <c r="M48" s="1284"/>
      <c r="N48" s="1285"/>
      <c r="O48" s="918" t="s">
        <v>8</v>
      </c>
    </row>
    <row r="49" spans="1:15" x14ac:dyDescent="0.2">
      <c r="A49" s="919"/>
      <c r="B49" s="920"/>
      <c r="C49" s="920"/>
      <c r="D49" s="921" t="s">
        <v>428</v>
      </c>
      <c r="E49" s="920"/>
      <c r="F49" s="922"/>
      <c r="G49" s="923"/>
      <c r="H49" s="924"/>
      <c r="I49" s="924"/>
      <c r="J49" s="924"/>
      <c r="K49" s="925"/>
      <c r="L49" s="923"/>
      <c r="M49" s="926"/>
      <c r="N49" s="927"/>
      <c r="O49" s="928">
        <v>0</v>
      </c>
    </row>
    <row r="50" spans="1:15" ht="15.75" thickBot="1" x14ac:dyDescent="0.25">
      <c r="A50" s="929"/>
      <c r="B50" s="930"/>
      <c r="C50" s="911"/>
      <c r="D50" s="931"/>
      <c r="E50" s="911"/>
      <c r="F50" s="932"/>
      <c r="G50" s="931"/>
      <c r="H50" s="911"/>
      <c r="I50" s="911"/>
      <c r="J50" s="911"/>
      <c r="K50" s="932"/>
      <c r="L50" s="933"/>
      <c r="M50" s="874"/>
      <c r="N50" s="876"/>
      <c r="O50" s="934"/>
    </row>
    <row r="51" spans="1:15" ht="15.75" thickTop="1" x14ac:dyDescent="0.2">
      <c r="A51" s="696"/>
      <c r="B51" s="697"/>
      <c r="C51" s="697"/>
      <c r="D51" s="697"/>
      <c r="E51" s="697"/>
      <c r="F51" s="697"/>
      <c r="G51" s="697"/>
      <c r="H51" s="697"/>
      <c r="I51" s="697"/>
      <c r="J51" s="697"/>
      <c r="K51" s="697"/>
      <c r="L51" s="697"/>
      <c r="M51" s="697"/>
      <c r="N51" s="697"/>
      <c r="O51" s="699"/>
    </row>
    <row r="52" spans="1:15" x14ac:dyDescent="0.2">
      <c r="A52" s="935" t="s">
        <v>429</v>
      </c>
      <c r="B52" s="753"/>
      <c r="C52" s="753"/>
      <c r="D52" s="753"/>
      <c r="E52" s="753"/>
      <c r="F52" s="753"/>
      <c r="G52" s="753"/>
      <c r="H52" s="753"/>
      <c r="I52" s="753"/>
      <c r="J52" s="753"/>
      <c r="K52" s="753"/>
      <c r="L52" s="753"/>
      <c r="M52" s="753"/>
      <c r="N52" s="753"/>
      <c r="O52" s="936"/>
    </row>
    <row r="53" spans="1:15" x14ac:dyDescent="0.2">
      <c r="A53" s="787" t="s">
        <v>4</v>
      </c>
      <c r="B53" s="831"/>
      <c r="C53" s="735"/>
      <c r="D53" s="755"/>
      <c r="E53" s="833" t="s">
        <v>430</v>
      </c>
      <c r="F53" s="753"/>
      <c r="G53" s="753"/>
      <c r="H53" s="753"/>
      <c r="I53" s="753"/>
      <c r="J53" s="755"/>
      <c r="K53" s="833" t="s">
        <v>70</v>
      </c>
      <c r="L53" s="753"/>
      <c r="M53" s="753"/>
      <c r="N53" s="937" t="s">
        <v>7</v>
      </c>
      <c r="O53" s="850" t="s">
        <v>8</v>
      </c>
    </row>
    <row r="54" spans="1:15" x14ac:dyDescent="0.2">
      <c r="A54" s="696"/>
      <c r="B54" s="698"/>
      <c r="C54" s="698"/>
      <c r="D54" s="728"/>
      <c r="E54" s="698"/>
      <c r="F54" s="698"/>
      <c r="G54" s="938"/>
      <c r="H54" s="698"/>
      <c r="I54" s="698"/>
      <c r="J54" s="728"/>
      <c r="K54" s="698"/>
      <c r="L54" s="698"/>
      <c r="M54" s="698"/>
      <c r="N54" s="903"/>
      <c r="O54" s="939"/>
    </row>
    <row r="55" spans="1:15" x14ac:dyDescent="0.2">
      <c r="A55" s="940"/>
      <c r="B55" s="735"/>
      <c r="C55" s="735"/>
      <c r="D55" s="734"/>
      <c r="E55" s="788"/>
      <c r="F55" s="788"/>
      <c r="G55" s="788"/>
      <c r="H55" s="788"/>
      <c r="I55" s="788"/>
      <c r="J55" s="738"/>
      <c r="K55" s="788"/>
      <c r="L55" s="753"/>
      <c r="M55" s="753"/>
      <c r="N55" s="797">
        <v>4</v>
      </c>
      <c r="O55" s="941">
        <v>0</v>
      </c>
    </row>
    <row r="56" spans="1:15" x14ac:dyDescent="0.2">
      <c r="A56" s="942" t="s">
        <v>431</v>
      </c>
      <c r="B56" s="943"/>
      <c r="C56" s="753"/>
      <c r="D56" s="728"/>
      <c r="E56" s="944"/>
      <c r="F56" s="944"/>
      <c r="G56" s="727"/>
      <c r="H56" s="727"/>
      <c r="I56" s="727"/>
      <c r="J56" s="716"/>
      <c r="K56" s="727"/>
      <c r="L56" s="727"/>
      <c r="M56" s="882"/>
      <c r="N56" s="891"/>
      <c r="O56" s="886" t="s">
        <v>432</v>
      </c>
    </row>
    <row r="57" spans="1:15" x14ac:dyDescent="0.2">
      <c r="A57" s="751" t="s">
        <v>433</v>
      </c>
      <c r="B57" s="789" t="s">
        <v>366</v>
      </c>
      <c r="C57" s="735"/>
      <c r="D57" s="789" t="s">
        <v>374</v>
      </c>
      <c r="E57" s="735"/>
      <c r="F57" s="735"/>
      <c r="G57" s="735"/>
      <c r="H57" s="735"/>
      <c r="I57" s="735"/>
      <c r="J57" s="832" t="s">
        <v>434</v>
      </c>
      <c r="K57" s="945"/>
      <c r="L57" s="945"/>
      <c r="M57" s="945"/>
      <c r="N57" s="797" t="s">
        <v>7</v>
      </c>
      <c r="O57" s="850" t="s">
        <v>435</v>
      </c>
    </row>
    <row r="58" spans="1:15" x14ac:dyDescent="0.2">
      <c r="A58" s="844"/>
      <c r="B58" s="946"/>
      <c r="C58" s="947"/>
      <c r="D58" s="894"/>
      <c r="E58" s="707"/>
      <c r="F58" s="707"/>
      <c r="G58" s="707"/>
      <c r="H58" s="707"/>
      <c r="I58" s="707"/>
      <c r="J58" s="894"/>
      <c r="K58" s="707"/>
      <c r="L58" s="707"/>
      <c r="M58" s="707"/>
      <c r="N58" s="948" t="s">
        <v>436</v>
      </c>
      <c r="O58" s="949">
        <v>0</v>
      </c>
    </row>
    <row r="59" spans="1:15" x14ac:dyDescent="0.2">
      <c r="A59" s="950"/>
      <c r="B59" s="736"/>
      <c r="C59" s="735"/>
      <c r="D59" s="951" t="s">
        <v>437</v>
      </c>
      <c r="E59" s="952" t="s">
        <v>438</v>
      </c>
      <c r="F59" s="788"/>
      <c r="G59" s="788"/>
      <c r="H59" s="788"/>
      <c r="I59" s="788"/>
      <c r="J59" s="734" t="s">
        <v>439</v>
      </c>
      <c r="K59" s="788"/>
      <c r="L59" s="788"/>
      <c r="M59" s="788"/>
      <c r="N59" s="739" t="s">
        <v>440</v>
      </c>
      <c r="O59" s="953">
        <v>0</v>
      </c>
    </row>
    <row r="60" spans="1:15" x14ac:dyDescent="0.2">
      <c r="A60" s="954"/>
      <c r="B60" s="955"/>
      <c r="C60" s="956"/>
      <c r="D60" s="956"/>
      <c r="E60" s="956"/>
      <c r="F60" s="956"/>
      <c r="G60" s="956"/>
      <c r="H60" s="956"/>
      <c r="I60" s="956"/>
      <c r="J60" s="957" t="s">
        <v>441</v>
      </c>
      <c r="K60" s="712"/>
      <c r="L60" s="712"/>
      <c r="M60" s="712"/>
      <c r="N60" s="937" t="s">
        <v>440</v>
      </c>
      <c r="O60" s="958">
        <f>O59</f>
        <v>0</v>
      </c>
    </row>
    <row r="61" spans="1:15" ht="15.75" thickBot="1" x14ac:dyDescent="0.25">
      <c r="A61" s="871"/>
      <c r="B61" s="872"/>
      <c r="C61" s="872"/>
      <c r="D61" s="872"/>
      <c r="E61" s="872"/>
      <c r="F61" s="872"/>
      <c r="G61" s="872"/>
      <c r="H61" s="872"/>
      <c r="I61" s="959"/>
      <c r="J61" s="960" t="s">
        <v>442</v>
      </c>
      <c r="K61" s="775"/>
      <c r="L61" s="775"/>
      <c r="M61" s="775"/>
      <c r="N61" s="775"/>
      <c r="O61" s="961">
        <f>O58+O55+O45+O37+F37</f>
        <v>0</v>
      </c>
    </row>
    <row r="62" spans="1:15" ht="15.75" thickTop="1" x14ac:dyDescent="0.2"/>
    <row r="63" spans="1:15" x14ac:dyDescent="0.2">
      <c r="A63" s="962" t="s">
        <v>443</v>
      </c>
      <c r="B63" s="1268" t="s">
        <v>444</v>
      </c>
      <c r="C63" s="1269"/>
      <c r="D63" s="1269"/>
      <c r="E63" s="1269"/>
      <c r="F63" s="1269"/>
      <c r="G63" s="1269"/>
      <c r="H63" s="1269"/>
      <c r="I63" s="1269"/>
      <c r="J63" s="1269"/>
      <c r="K63" s="1269"/>
      <c r="L63" s="1269"/>
      <c r="M63" s="1269"/>
      <c r="N63" s="1269"/>
      <c r="O63" s="1269"/>
    </row>
    <row r="64" spans="1:15" x14ac:dyDescent="0.2">
      <c r="A64" s="963"/>
      <c r="B64" s="964"/>
      <c r="J64" s="965"/>
    </row>
    <row r="65" spans="1:15" ht="49.5" customHeight="1" x14ac:dyDescent="0.2">
      <c r="A65" s="963"/>
      <c r="B65" s="1268" t="s">
        <v>445</v>
      </c>
      <c r="C65" s="1269"/>
      <c r="D65" s="1269"/>
      <c r="E65" s="1269"/>
      <c r="F65" s="1269"/>
      <c r="G65" s="1269"/>
      <c r="H65" s="1269"/>
      <c r="I65" s="1269"/>
      <c r="J65" s="1269"/>
      <c r="K65" s="1269"/>
      <c r="L65" s="1269"/>
      <c r="M65" s="1269"/>
      <c r="N65" s="1269"/>
      <c r="O65" s="1269"/>
    </row>
  </sheetData>
  <mergeCells count="10">
    <mergeCell ref="B65:O6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4"/>
  </sheetPr>
  <dimension ref="A1:J63"/>
  <sheetViews>
    <sheetView topLeftCell="B22" zoomScaleNormal="100" zoomScaleSheetLayoutView="75" workbookViewId="0">
      <selection activeCell="J60" sqref="J60"/>
    </sheetView>
  </sheetViews>
  <sheetFormatPr defaultRowHeight="15" x14ac:dyDescent="0.2"/>
  <cols>
    <col min="1" max="1" width="10" bestFit="1" customWidth="1"/>
    <col min="2" max="2" width="14.88671875" customWidth="1"/>
    <col min="3" max="3" width="12.6640625" customWidth="1"/>
    <col min="4" max="4" width="15" customWidth="1"/>
    <col min="5" max="5" width="18.109375" customWidth="1"/>
    <col min="6" max="6" width="8.33203125" customWidth="1"/>
    <col min="7" max="7" width="8" customWidth="1"/>
    <col min="8" max="8" width="8.109375" customWidth="1"/>
    <col min="9" max="9" width="7.21875" customWidth="1"/>
    <col min="10" max="10" width="8.44140625" customWidth="1"/>
    <col min="11" max="11" width="17.21875" bestFit="1" customWidth="1"/>
  </cols>
  <sheetData>
    <row r="1" spans="1:10" ht="26.25" customHeight="1" thickTop="1" x14ac:dyDescent="0.2">
      <c r="A1" s="298" t="s">
        <v>52</v>
      </c>
      <c r="B1" s="285"/>
      <c r="C1" s="285"/>
      <c r="D1" s="285"/>
      <c r="E1" s="285"/>
      <c r="F1" s="285"/>
      <c r="G1" s="285"/>
      <c r="H1" s="285"/>
      <c r="I1" s="285"/>
      <c r="J1" s="286"/>
    </row>
    <row r="2" spans="1:10" ht="26.25" customHeight="1" x14ac:dyDescent="0.2">
      <c r="A2" s="300" t="s">
        <v>249</v>
      </c>
      <c r="B2" s="265"/>
      <c r="C2" s="265"/>
      <c r="D2" s="265"/>
      <c r="E2" s="265"/>
      <c r="F2" s="432" t="s">
        <v>252</v>
      </c>
      <c r="G2" s="265"/>
      <c r="H2" s="265"/>
      <c r="I2" s="265"/>
      <c r="J2" s="157"/>
    </row>
    <row r="3" spans="1:10" ht="16.5" thickBot="1" x14ac:dyDescent="0.25">
      <c r="A3" s="1288" t="s">
        <v>36</v>
      </c>
      <c r="B3" s="1289"/>
      <c r="C3" s="689">
        <f>'Input Data'!$D$20</f>
        <v>0</v>
      </c>
      <c r="D3" s="301"/>
      <c r="E3" s="301"/>
      <c r="F3" s="302" t="s">
        <v>184</v>
      </c>
      <c r="G3" s="688">
        <f>'Input Data'!$D$5</f>
        <v>0</v>
      </c>
      <c r="H3" s="431"/>
      <c r="J3" s="299"/>
    </row>
    <row r="4" spans="1:10" ht="16.5" thickTop="1" thickBot="1" x14ac:dyDescent="0.25">
      <c r="A4" s="390"/>
      <c r="B4" s="303"/>
      <c r="C4" s="304"/>
      <c r="D4" s="304"/>
      <c r="E4" s="304"/>
      <c r="F4" s="304"/>
      <c r="G4" s="265"/>
      <c r="H4" s="265"/>
      <c r="I4" s="305"/>
      <c r="J4" s="391"/>
    </row>
    <row r="5" spans="1:10" ht="15.75" thickTop="1" x14ac:dyDescent="0.2">
      <c r="A5" s="298" t="s">
        <v>265</v>
      </c>
      <c r="B5" s="306"/>
      <c r="C5" s="306"/>
      <c r="D5" s="306"/>
      <c r="E5" s="306"/>
      <c r="F5" s="306"/>
      <c r="G5" s="306"/>
      <c r="H5" s="306"/>
      <c r="I5" s="306"/>
      <c r="J5" s="392"/>
    </row>
    <row r="6" spans="1:10" ht="30" x14ac:dyDescent="0.2">
      <c r="A6" s="393" t="s">
        <v>53</v>
      </c>
      <c r="B6" s="307" t="s">
        <v>46</v>
      </c>
      <c r="C6" s="307" t="s">
        <v>29</v>
      </c>
      <c r="D6" s="307" t="s">
        <v>54</v>
      </c>
      <c r="E6" s="1286" t="s">
        <v>55</v>
      </c>
      <c r="F6" s="1287"/>
      <c r="G6" s="307" t="s">
        <v>56</v>
      </c>
      <c r="H6" s="307" t="s">
        <v>255</v>
      </c>
      <c r="I6" s="307" t="s">
        <v>5</v>
      </c>
      <c r="J6" s="394" t="s">
        <v>49</v>
      </c>
    </row>
    <row r="7" spans="1:10" x14ac:dyDescent="0.2">
      <c r="A7" s="453"/>
      <c r="B7" s="452"/>
      <c r="C7" s="452"/>
      <c r="D7" s="452"/>
      <c r="E7" s="1291"/>
      <c r="F7" s="1287"/>
      <c r="G7" s="452"/>
      <c r="H7" s="438">
        <f>IF('Input Data'!$H$35&gt;0,G7-2,G7)</f>
        <v>0</v>
      </c>
      <c r="I7" s="1094"/>
      <c r="J7" s="1100">
        <f t="shared" ref="J7:J16" si="0">H7*I7</f>
        <v>0</v>
      </c>
    </row>
    <row r="8" spans="1:10" x14ac:dyDescent="0.2">
      <c r="A8" s="452"/>
      <c r="B8" s="452"/>
      <c r="C8" s="452"/>
      <c r="D8" s="452"/>
      <c r="E8" s="1291"/>
      <c r="F8" s="1287"/>
      <c r="G8" s="452"/>
      <c r="H8" s="438">
        <f>IF('Input Data'!$H$35&gt;0,G8-2,G8)</f>
        <v>0</v>
      </c>
      <c r="I8" s="1089"/>
      <c r="J8" s="1101">
        <f t="shared" si="0"/>
        <v>0</v>
      </c>
    </row>
    <row r="9" spans="1:10" x14ac:dyDescent="0.2">
      <c r="A9" s="452"/>
      <c r="B9" s="452"/>
      <c r="C9" s="452"/>
      <c r="D9" s="452"/>
      <c r="E9" s="1291"/>
      <c r="F9" s="1287"/>
      <c r="G9" s="452"/>
      <c r="H9" s="438">
        <f>IF('Input Data'!$H$35&gt;0,G9-2,G9)</f>
        <v>0</v>
      </c>
      <c r="I9" s="1089"/>
      <c r="J9" s="1101">
        <f t="shared" si="0"/>
        <v>0</v>
      </c>
    </row>
    <row r="10" spans="1:10" x14ac:dyDescent="0.2">
      <c r="A10" s="452"/>
      <c r="B10" s="452"/>
      <c r="C10" s="452"/>
      <c r="D10" s="452"/>
      <c r="E10" s="1291"/>
      <c r="F10" s="1287"/>
      <c r="G10" s="452"/>
      <c r="H10" s="438">
        <f>IF('Input Data'!$H$35&gt;0,G10-2,G10)</f>
        <v>0</v>
      </c>
      <c r="I10" s="1089"/>
      <c r="J10" s="1101">
        <f t="shared" si="0"/>
        <v>0</v>
      </c>
    </row>
    <row r="11" spans="1:10" x14ac:dyDescent="0.2">
      <c r="A11" s="452"/>
      <c r="B11" s="452"/>
      <c r="C11" s="452"/>
      <c r="D11" s="452"/>
      <c r="E11" s="1291"/>
      <c r="F11" s="1287"/>
      <c r="G11" s="452"/>
      <c r="H11" s="438">
        <f>IF('Input Data'!$H$35&gt;0,G11-2,G11)</f>
        <v>0</v>
      </c>
      <c r="I11" s="1089"/>
      <c r="J11" s="1101">
        <f t="shared" si="0"/>
        <v>0</v>
      </c>
    </row>
    <row r="12" spans="1:10" x14ac:dyDescent="0.2">
      <c r="A12" s="452"/>
      <c r="B12" s="452"/>
      <c r="C12" s="452"/>
      <c r="D12" s="452"/>
      <c r="E12" s="1291"/>
      <c r="F12" s="1287"/>
      <c r="G12" s="452"/>
      <c r="H12" s="438">
        <f>IF('Input Data'!$H$35&gt;0,G12-2,G12)</f>
        <v>0</v>
      </c>
      <c r="I12" s="1089"/>
      <c r="J12" s="1101">
        <f t="shared" si="0"/>
        <v>0</v>
      </c>
    </row>
    <row r="13" spans="1:10" x14ac:dyDescent="0.2">
      <c r="A13" s="452"/>
      <c r="B13" s="452"/>
      <c r="C13" s="452"/>
      <c r="D13" s="452"/>
      <c r="E13" s="1291"/>
      <c r="F13" s="1287"/>
      <c r="G13" s="452"/>
      <c r="H13" s="438">
        <f>IF('Input Data'!$H$35&gt;0,G13-2,G13)</f>
        <v>0</v>
      </c>
      <c r="I13" s="1089"/>
      <c r="J13" s="1101">
        <f t="shared" si="0"/>
        <v>0</v>
      </c>
    </row>
    <row r="14" spans="1:10" x14ac:dyDescent="0.2">
      <c r="A14" s="452"/>
      <c r="B14" s="452"/>
      <c r="C14" s="452"/>
      <c r="D14" s="452"/>
      <c r="E14" s="1291"/>
      <c r="F14" s="1287"/>
      <c r="G14" s="452"/>
      <c r="H14" s="438">
        <f>IF('Input Data'!$H$35&gt;0,G14-2,G14)</f>
        <v>0</v>
      </c>
      <c r="I14" s="1089"/>
      <c r="J14" s="1101">
        <f t="shared" si="0"/>
        <v>0</v>
      </c>
    </row>
    <row r="15" spans="1:10" x14ac:dyDescent="0.2">
      <c r="A15" s="452"/>
      <c r="B15" s="452"/>
      <c r="C15" s="452"/>
      <c r="D15" s="452"/>
      <c r="E15" s="1291"/>
      <c r="F15" s="1287"/>
      <c r="G15" s="452"/>
      <c r="H15" s="438">
        <f>IF('Input Data'!$H$35&gt;0,G15-2,G15)</f>
        <v>0</v>
      </c>
      <c r="I15" s="1089"/>
      <c r="J15" s="1101">
        <f t="shared" si="0"/>
        <v>0</v>
      </c>
    </row>
    <row r="16" spans="1:10" ht="15.75" thickBot="1" x14ac:dyDescent="0.25">
      <c r="A16" s="452"/>
      <c r="B16" s="452"/>
      <c r="C16" s="452"/>
      <c r="D16" s="452"/>
      <c r="E16" s="1291"/>
      <c r="F16" s="1287"/>
      <c r="G16" s="452"/>
      <c r="H16" s="438">
        <f>IF('Input Data'!$H$35&gt;0,G16-2,G16)</f>
        <v>0</v>
      </c>
      <c r="I16" s="1091"/>
      <c r="J16" s="1102">
        <f t="shared" si="0"/>
        <v>0</v>
      </c>
    </row>
    <row r="17" spans="1:10" x14ac:dyDescent="0.2">
      <c r="A17" s="398"/>
      <c r="B17" s="290"/>
      <c r="C17" s="290"/>
      <c r="D17" s="290"/>
      <c r="E17" s="290"/>
      <c r="F17" s="290"/>
      <c r="G17" s="290"/>
      <c r="H17" s="290"/>
      <c r="I17" s="1103" t="s">
        <v>240</v>
      </c>
      <c r="J17" s="1104">
        <f>SUM(J7:J16)</f>
        <v>0</v>
      </c>
    </row>
    <row r="18" spans="1:10" ht="15.75" thickBot="1" x14ac:dyDescent="0.25">
      <c r="A18" s="399"/>
      <c r="B18" s="435"/>
      <c r="C18" s="435"/>
      <c r="D18" s="435"/>
      <c r="E18" s="435"/>
      <c r="F18" s="435"/>
      <c r="G18" s="435"/>
      <c r="H18" s="435"/>
      <c r="I18" s="435"/>
      <c r="J18" s="436"/>
    </row>
    <row r="19" spans="1:10" ht="15.75" thickTop="1" x14ac:dyDescent="0.2">
      <c r="A19" s="298" t="s">
        <v>57</v>
      </c>
      <c r="B19" s="433"/>
      <c r="C19" s="433"/>
      <c r="D19" s="433"/>
      <c r="E19" s="433"/>
      <c r="F19" s="433"/>
      <c r="G19" s="433"/>
      <c r="H19" s="433"/>
      <c r="I19" s="433"/>
      <c r="J19" s="434"/>
    </row>
    <row r="20" spans="1:10" x14ac:dyDescent="0.2">
      <c r="A20" s="295" t="s">
        <v>58</v>
      </c>
      <c r="B20" s="310" t="s">
        <v>59</v>
      </c>
      <c r="C20" s="310"/>
      <c r="D20" s="310"/>
      <c r="E20" s="265"/>
      <c r="F20" s="265"/>
      <c r="G20" s="310" t="s">
        <v>60</v>
      </c>
      <c r="H20" s="310"/>
      <c r="I20" s="265"/>
      <c r="J20" s="406"/>
    </row>
    <row r="21" spans="1:10" x14ac:dyDescent="0.2">
      <c r="A21" s="295" t="s">
        <v>42</v>
      </c>
      <c r="B21" s="310" t="s">
        <v>59</v>
      </c>
      <c r="C21" s="311"/>
      <c r="D21" s="311"/>
      <c r="E21" s="312"/>
      <c r="F21" s="265"/>
      <c r="G21" s="310" t="s">
        <v>60</v>
      </c>
      <c r="H21" s="310"/>
      <c r="I21" s="312"/>
      <c r="J21" s="407"/>
    </row>
    <row r="22" spans="1:10" x14ac:dyDescent="0.2">
      <c r="A22" s="295" t="s">
        <v>44</v>
      </c>
      <c r="B22" s="310" t="s">
        <v>59</v>
      </c>
      <c r="C22" s="310"/>
      <c r="D22" s="310"/>
      <c r="E22" s="265"/>
      <c r="F22" s="265"/>
      <c r="G22" s="310" t="s">
        <v>60</v>
      </c>
      <c r="H22" s="310"/>
      <c r="I22" s="265"/>
      <c r="J22" s="406"/>
    </row>
    <row r="23" spans="1:10" ht="39.75" customHeight="1" x14ac:dyDescent="0.2">
      <c r="A23" s="393" t="s">
        <v>4</v>
      </c>
      <c r="B23" s="307" t="s">
        <v>46</v>
      </c>
      <c r="C23" s="307" t="s">
        <v>29</v>
      </c>
      <c r="D23" s="307" t="s">
        <v>61</v>
      </c>
      <c r="E23" s="307" t="s">
        <v>62</v>
      </c>
      <c r="F23" s="307" t="s">
        <v>266</v>
      </c>
      <c r="G23" s="307" t="s">
        <v>63</v>
      </c>
      <c r="H23" s="307" t="s">
        <v>267</v>
      </c>
      <c r="I23" s="307" t="s">
        <v>5</v>
      </c>
      <c r="J23" s="408" t="s">
        <v>49</v>
      </c>
    </row>
    <row r="24" spans="1:10" x14ac:dyDescent="0.2">
      <c r="A24" s="395"/>
      <c r="B24" s="292"/>
      <c r="C24" s="292"/>
      <c r="D24" s="292"/>
      <c r="E24" s="292"/>
      <c r="F24" s="292"/>
      <c r="G24" s="292"/>
      <c r="H24" s="438">
        <f>IF('Input Data'!$H$35&gt;0,G24-50,G24)</f>
        <v>0</v>
      </c>
      <c r="I24" s="1094"/>
      <c r="J24" s="1107">
        <f>H24*I24</f>
        <v>0</v>
      </c>
    </row>
    <row r="25" spans="1:10" x14ac:dyDescent="0.2">
      <c r="A25" s="396"/>
      <c r="B25" s="288"/>
      <c r="C25" s="288"/>
      <c r="D25" s="288"/>
      <c r="E25" s="288"/>
      <c r="F25" s="288"/>
      <c r="G25" s="288"/>
      <c r="H25" s="438">
        <f>IF('Input Data'!$H$35&gt;0,G25-50,G25)</f>
        <v>0</v>
      </c>
      <c r="I25" s="1089"/>
      <c r="J25" s="1107">
        <f t="shared" ref="J25:J33" si="1">H25*I25</f>
        <v>0</v>
      </c>
    </row>
    <row r="26" spans="1:10" x14ac:dyDescent="0.2">
      <c r="A26" s="396"/>
      <c r="B26" s="288"/>
      <c r="C26" s="288"/>
      <c r="D26" s="288"/>
      <c r="E26" s="288"/>
      <c r="F26" s="288"/>
      <c r="G26" s="288"/>
      <c r="H26" s="438">
        <f>IF('Input Data'!$H$35&gt;0,G26-50,G26)</f>
        <v>0</v>
      </c>
      <c r="I26" s="1089"/>
      <c r="J26" s="1107">
        <f t="shared" si="1"/>
        <v>0</v>
      </c>
    </row>
    <row r="27" spans="1:10" x14ac:dyDescent="0.2">
      <c r="A27" s="396"/>
      <c r="B27" s="288"/>
      <c r="C27" s="288"/>
      <c r="D27" s="288"/>
      <c r="E27" s="288"/>
      <c r="F27" s="288"/>
      <c r="G27" s="288"/>
      <c r="H27" s="438">
        <f>IF('Input Data'!$H$35&gt;0,G27-50,G27)</f>
        <v>0</v>
      </c>
      <c r="I27" s="1089"/>
      <c r="J27" s="1107">
        <f t="shared" si="1"/>
        <v>0</v>
      </c>
    </row>
    <row r="28" spans="1:10" x14ac:dyDescent="0.2">
      <c r="A28" s="396"/>
      <c r="B28" s="288"/>
      <c r="C28" s="288"/>
      <c r="D28" s="288"/>
      <c r="E28" s="288"/>
      <c r="F28" s="288"/>
      <c r="G28" s="288"/>
      <c r="H28" s="438">
        <f>IF('Input Data'!$H$35&gt;0,G28-50,G28)</f>
        <v>0</v>
      </c>
      <c r="I28" s="1089"/>
      <c r="J28" s="1107">
        <f t="shared" si="1"/>
        <v>0</v>
      </c>
    </row>
    <row r="29" spans="1:10" x14ac:dyDescent="0.2">
      <c r="A29" s="396"/>
      <c r="B29" s="288"/>
      <c r="C29" s="288"/>
      <c r="D29" s="288"/>
      <c r="E29" s="288"/>
      <c r="F29" s="288"/>
      <c r="G29" s="288"/>
      <c r="H29" s="438">
        <f>IF('Input Data'!$H$35&gt;0,G29-50,G29)</f>
        <v>0</v>
      </c>
      <c r="I29" s="1089"/>
      <c r="J29" s="1107">
        <f t="shared" si="1"/>
        <v>0</v>
      </c>
    </row>
    <row r="30" spans="1:10" ht="15.75" customHeight="1" x14ac:dyDescent="0.2">
      <c r="A30" s="396"/>
      <c r="B30" s="288"/>
      <c r="C30" s="288"/>
      <c r="D30" s="288"/>
      <c r="E30" s="288"/>
      <c r="F30" s="288"/>
      <c r="G30" s="288"/>
      <c r="H30" s="438">
        <f>IF('Input Data'!$H$35&gt;0,G30-50,G30)</f>
        <v>0</v>
      </c>
      <c r="I30" s="1089"/>
      <c r="J30" s="1107">
        <f t="shared" si="1"/>
        <v>0</v>
      </c>
    </row>
    <row r="31" spans="1:10" x14ac:dyDescent="0.2">
      <c r="A31" s="396"/>
      <c r="B31" s="288"/>
      <c r="C31" s="288"/>
      <c r="D31" s="288"/>
      <c r="E31" s="288"/>
      <c r="F31" s="288"/>
      <c r="G31" s="288"/>
      <c r="H31" s="438">
        <f>IF('Input Data'!$H$35&gt;0,G31-50,G31)</f>
        <v>0</v>
      </c>
      <c r="I31" s="1089"/>
      <c r="J31" s="1107">
        <f t="shared" si="1"/>
        <v>0</v>
      </c>
    </row>
    <row r="32" spans="1:10" x14ac:dyDescent="0.2">
      <c r="A32" s="396"/>
      <c r="B32" s="288"/>
      <c r="C32" s="288"/>
      <c r="D32" s="288"/>
      <c r="E32" s="288"/>
      <c r="F32" s="288"/>
      <c r="G32" s="288"/>
      <c r="H32" s="438">
        <f>IF('Input Data'!$H$35&gt;0,G32-50,G32)</f>
        <v>0</v>
      </c>
      <c r="I32" s="1089"/>
      <c r="J32" s="1107">
        <f t="shared" si="1"/>
        <v>0</v>
      </c>
    </row>
    <row r="33" spans="1:10" ht="15.75" thickBot="1" x14ac:dyDescent="0.25">
      <c r="A33" s="397"/>
      <c r="B33" s="462"/>
      <c r="C33" s="462"/>
      <c r="D33" s="462"/>
      <c r="E33" s="462"/>
      <c r="F33" s="462"/>
      <c r="G33" s="462"/>
      <c r="H33" s="463">
        <f>IF('Input Data'!$H$35&gt;0,G33-50,G33)</f>
        <v>0</v>
      </c>
      <c r="I33" s="1108"/>
      <c r="J33" s="1109">
        <f t="shared" si="1"/>
        <v>0</v>
      </c>
    </row>
    <row r="34" spans="1:10" x14ac:dyDescent="0.2">
      <c r="A34" s="398"/>
      <c r="B34" s="455"/>
      <c r="C34" s="455"/>
      <c r="D34" s="455"/>
      <c r="E34" s="455"/>
      <c r="F34" s="455"/>
      <c r="G34" s="455"/>
      <c r="H34" s="455"/>
      <c r="I34" s="1110" t="s">
        <v>64</v>
      </c>
      <c r="J34" s="1104">
        <f>SUM(J24:J33)</f>
        <v>0</v>
      </c>
    </row>
    <row r="35" spans="1:10" x14ac:dyDescent="0.2">
      <c r="A35" s="295"/>
      <c r="B35" s="291"/>
      <c r="C35" s="291"/>
      <c r="D35" s="291"/>
      <c r="E35" s="291"/>
      <c r="F35" s="291"/>
      <c r="G35" s="291"/>
      <c r="H35" s="291"/>
      <c r="I35" s="291"/>
      <c r="J35" s="409"/>
    </row>
    <row r="36" spans="1:10" x14ac:dyDescent="0.2">
      <c r="A36" s="400" t="s">
        <v>65</v>
      </c>
      <c r="B36" s="306"/>
      <c r="C36" s="306"/>
      <c r="D36" s="306"/>
      <c r="E36" s="306"/>
      <c r="F36" s="306"/>
      <c r="G36" s="1105"/>
      <c r="H36" s="1105"/>
      <c r="I36" s="1105"/>
      <c r="J36" s="410"/>
    </row>
    <row r="37" spans="1:10" ht="30" x14ac:dyDescent="0.2">
      <c r="A37" s="393" t="s">
        <v>4</v>
      </c>
      <c r="B37" s="313" t="s">
        <v>46</v>
      </c>
      <c r="C37" s="314" t="s">
        <v>29</v>
      </c>
      <c r="D37" s="307" t="s">
        <v>66</v>
      </c>
      <c r="E37" s="307" t="s">
        <v>67</v>
      </c>
      <c r="F37" s="307" t="s">
        <v>6</v>
      </c>
      <c r="G37" s="1292" t="s">
        <v>11</v>
      </c>
      <c r="H37" s="1293"/>
      <c r="I37" s="1294"/>
      <c r="J37" s="408" t="s">
        <v>49</v>
      </c>
    </row>
    <row r="38" spans="1:10" x14ac:dyDescent="0.2">
      <c r="A38" s="453"/>
      <c r="B38" s="452"/>
      <c r="C38" s="452"/>
      <c r="D38" s="452"/>
      <c r="E38" s="452"/>
      <c r="F38" s="452"/>
      <c r="G38" s="1290"/>
      <c r="H38" s="1290"/>
      <c r="I38" s="1290"/>
      <c r="J38" s="1111">
        <v>0</v>
      </c>
    </row>
    <row r="39" spans="1:10" x14ac:dyDescent="0.2">
      <c r="A39" s="452"/>
      <c r="B39" s="452"/>
      <c r="C39" s="452"/>
      <c r="D39" s="452"/>
      <c r="E39" s="452"/>
      <c r="F39" s="452"/>
      <c r="G39" s="1290"/>
      <c r="H39" s="1290"/>
      <c r="I39" s="1290"/>
      <c r="J39" s="1111"/>
    </row>
    <row r="40" spans="1:10" x14ac:dyDescent="0.2">
      <c r="A40" s="452"/>
      <c r="B40" s="452"/>
      <c r="C40" s="452"/>
      <c r="D40" s="452"/>
      <c r="E40" s="452"/>
      <c r="F40" s="452"/>
      <c r="G40" s="1290"/>
      <c r="H40" s="1290"/>
      <c r="I40" s="1290"/>
      <c r="J40" s="1111"/>
    </row>
    <row r="41" spans="1:10" x14ac:dyDescent="0.2">
      <c r="A41" s="452"/>
      <c r="B41" s="452"/>
      <c r="C41" s="452"/>
      <c r="D41" s="452"/>
      <c r="E41" s="452"/>
      <c r="F41" s="452"/>
      <c r="G41" s="1290"/>
      <c r="H41" s="1290"/>
      <c r="I41" s="1290"/>
      <c r="J41" s="1111"/>
    </row>
    <row r="42" spans="1:10" x14ac:dyDescent="0.2">
      <c r="A42" s="452"/>
      <c r="B42" s="452"/>
      <c r="C42" s="452"/>
      <c r="D42" s="452"/>
      <c r="E42" s="452"/>
      <c r="F42" s="452"/>
      <c r="G42" s="1290"/>
      <c r="H42" s="1290"/>
      <c r="I42" s="1290"/>
      <c r="J42" s="1111"/>
    </row>
    <row r="43" spans="1:10" x14ac:dyDescent="0.2">
      <c r="A43" s="452"/>
      <c r="B43" s="452"/>
      <c r="C43" s="452"/>
      <c r="D43" s="452"/>
      <c r="E43" s="452"/>
      <c r="F43" s="452"/>
      <c r="G43" s="1290"/>
      <c r="H43" s="1290"/>
      <c r="I43" s="1290"/>
      <c r="J43" s="1111"/>
    </row>
    <row r="44" spans="1:10" x14ac:dyDescent="0.2">
      <c r="A44" s="452"/>
      <c r="B44" s="452"/>
      <c r="C44" s="452"/>
      <c r="D44" s="452"/>
      <c r="E44" s="452"/>
      <c r="F44" s="452"/>
      <c r="G44" s="1290"/>
      <c r="H44" s="1290"/>
      <c r="I44" s="1290"/>
      <c r="J44" s="1111"/>
    </row>
    <row r="45" spans="1:10" ht="15.75" thickBot="1" x14ac:dyDescent="0.25">
      <c r="A45" s="452"/>
      <c r="B45" s="464"/>
      <c r="C45" s="464"/>
      <c r="D45" s="464"/>
      <c r="E45" s="464"/>
      <c r="F45" s="464"/>
      <c r="G45" s="1298"/>
      <c r="H45" s="1298"/>
      <c r="I45" s="1298"/>
      <c r="J45" s="1112"/>
    </row>
    <row r="46" spans="1:10" x14ac:dyDescent="0.2">
      <c r="A46" s="454"/>
      <c r="B46" s="455"/>
      <c r="C46" s="455"/>
      <c r="D46" s="455"/>
      <c r="E46" s="455"/>
      <c r="F46" s="455"/>
      <c r="G46" s="455"/>
      <c r="H46" s="455"/>
      <c r="I46" s="456" t="s">
        <v>68</v>
      </c>
      <c r="J46" s="405">
        <f>SUM(J38:J45)</f>
        <v>0</v>
      </c>
    </row>
    <row r="47" spans="1:10" x14ac:dyDescent="0.2">
      <c r="A47" s="399"/>
      <c r="B47" s="265"/>
      <c r="C47" s="265"/>
      <c r="D47" s="265"/>
      <c r="E47" s="265"/>
      <c r="F47" s="265"/>
      <c r="G47" s="265"/>
      <c r="H47" s="265"/>
      <c r="I47" s="265"/>
      <c r="J47" s="406"/>
    </row>
    <row r="48" spans="1:10" x14ac:dyDescent="0.2">
      <c r="A48" s="400" t="s">
        <v>69</v>
      </c>
      <c r="B48" s="306"/>
      <c r="C48" s="306"/>
      <c r="D48" s="306"/>
      <c r="E48" s="306"/>
      <c r="F48" s="306"/>
      <c r="G48" s="306"/>
      <c r="H48" s="306"/>
      <c r="I48" s="306"/>
      <c r="J48" s="410"/>
    </row>
    <row r="49" spans="1:10" ht="30" x14ac:dyDescent="0.2">
      <c r="A49" s="401" t="s">
        <v>4</v>
      </c>
      <c r="B49" s="313" t="s">
        <v>46</v>
      </c>
      <c r="C49" s="314" t="s">
        <v>29</v>
      </c>
      <c r="D49" s="315" t="s">
        <v>54</v>
      </c>
      <c r="E49" s="315" t="s">
        <v>55</v>
      </c>
      <c r="F49" s="1286" t="s">
        <v>70</v>
      </c>
      <c r="G49" s="1287"/>
      <c r="H49" s="1286" t="s">
        <v>71</v>
      </c>
      <c r="I49" s="1287"/>
      <c r="J49" s="408" t="s">
        <v>49</v>
      </c>
    </row>
    <row r="50" spans="1:10" x14ac:dyDescent="0.2">
      <c r="A50" s="453"/>
      <c r="B50" s="452"/>
      <c r="C50" s="452"/>
      <c r="D50" s="452"/>
      <c r="E50" s="452"/>
      <c r="F50" s="1291"/>
      <c r="G50" s="1291"/>
      <c r="H50" s="1291"/>
      <c r="I50" s="1295"/>
      <c r="J50" s="1111">
        <v>0</v>
      </c>
    </row>
    <row r="51" spans="1:10" x14ac:dyDescent="0.2">
      <c r="A51" s="457"/>
      <c r="B51" s="452"/>
      <c r="C51" s="452"/>
      <c r="D51" s="452"/>
      <c r="E51" s="452"/>
      <c r="F51" s="1291"/>
      <c r="G51" s="1291"/>
      <c r="H51" s="1291"/>
      <c r="I51" s="1295"/>
      <c r="J51" s="1111"/>
    </row>
    <row r="52" spans="1:10" x14ac:dyDescent="0.2">
      <c r="A52" s="452"/>
      <c r="B52" s="452"/>
      <c r="C52" s="452"/>
      <c r="D52" s="452"/>
      <c r="E52" s="452"/>
      <c r="F52" s="1291"/>
      <c r="G52" s="1291"/>
      <c r="H52" s="1291"/>
      <c r="I52" s="1295"/>
      <c r="J52" s="1111"/>
    </row>
    <row r="53" spans="1:10" x14ac:dyDescent="0.2">
      <c r="A53" s="452"/>
      <c r="B53" s="452"/>
      <c r="C53" s="452"/>
      <c r="D53" s="452"/>
      <c r="E53" s="452"/>
      <c r="F53" s="1291"/>
      <c r="G53" s="1291"/>
      <c r="H53" s="1291"/>
      <c r="I53" s="1295"/>
      <c r="J53" s="1111"/>
    </row>
    <row r="54" spans="1:10" x14ac:dyDescent="0.2">
      <c r="A54" s="452"/>
      <c r="B54" s="452"/>
      <c r="C54" s="452"/>
      <c r="D54" s="452"/>
      <c r="E54" s="452"/>
      <c r="F54" s="1291"/>
      <c r="G54" s="1291"/>
      <c r="H54" s="1291"/>
      <c r="I54" s="1295"/>
      <c r="J54" s="1111"/>
    </row>
    <row r="55" spans="1:10" x14ac:dyDescent="0.2">
      <c r="A55" s="452"/>
      <c r="B55" s="452"/>
      <c r="C55" s="452"/>
      <c r="D55" s="452"/>
      <c r="E55" s="452"/>
      <c r="F55" s="1291"/>
      <c r="G55" s="1291"/>
      <c r="H55" s="1291"/>
      <c r="I55" s="1295"/>
      <c r="J55" s="1111"/>
    </row>
    <row r="56" spans="1:10" ht="15.75" thickBot="1" x14ac:dyDescent="0.25">
      <c r="A56" s="452"/>
      <c r="B56" s="464"/>
      <c r="C56" s="464"/>
      <c r="D56" s="464"/>
      <c r="E56" s="464"/>
      <c r="F56" s="1296"/>
      <c r="G56" s="1296"/>
      <c r="H56" s="1296"/>
      <c r="I56" s="1297"/>
      <c r="J56" s="1112"/>
    </row>
    <row r="57" spans="1:10" x14ac:dyDescent="0.2">
      <c r="A57" s="454"/>
      <c r="B57" s="455"/>
      <c r="C57" s="455"/>
      <c r="D57" s="455"/>
      <c r="E57" s="455"/>
      <c r="F57" s="455"/>
      <c r="G57" s="455"/>
      <c r="H57" s="455"/>
      <c r="I57" s="456" t="s">
        <v>72</v>
      </c>
      <c r="J57" s="1104">
        <f>SUM(J50:J56)</f>
        <v>0</v>
      </c>
    </row>
    <row r="58" spans="1:10" ht="15.75" thickBot="1" x14ac:dyDescent="0.25">
      <c r="A58" s="295"/>
      <c r="B58" s="291"/>
      <c r="C58" s="291"/>
      <c r="D58" s="291"/>
      <c r="E58" s="291"/>
      <c r="F58" s="291"/>
      <c r="G58" s="291"/>
      <c r="H58" s="291"/>
      <c r="I58" s="290"/>
      <c r="J58" s="411"/>
    </row>
    <row r="59" spans="1:10" ht="15.75" thickBot="1" x14ac:dyDescent="0.25">
      <c r="A59" s="295"/>
      <c r="B59" s="297"/>
      <c r="C59" s="297"/>
      <c r="D59" s="297"/>
      <c r="E59" s="297"/>
      <c r="F59" s="297"/>
      <c r="G59" s="297"/>
      <c r="H59" s="291"/>
      <c r="I59" s="296"/>
      <c r="J59" s="406"/>
    </row>
    <row r="60" spans="1:10" ht="16.5" thickTop="1" thickBot="1" x14ac:dyDescent="0.25">
      <c r="A60" s="402"/>
      <c r="B60" s="403"/>
      <c r="C60" s="403"/>
      <c r="D60" s="403"/>
      <c r="E60" s="403"/>
      <c r="F60" s="403"/>
      <c r="G60" s="403"/>
      <c r="H60" s="403"/>
      <c r="I60" s="404" t="s">
        <v>241</v>
      </c>
      <c r="J60" s="1113">
        <f>J46+J57+J34</f>
        <v>0</v>
      </c>
    </row>
    <row r="61" spans="1:10" ht="15.75" thickTop="1" x14ac:dyDescent="0.2">
      <c r="J61" s="41"/>
    </row>
    <row r="62" spans="1:10" x14ac:dyDescent="0.2">
      <c r="J62" s="41"/>
    </row>
    <row r="63" spans="1:10" x14ac:dyDescent="0.2">
      <c r="J63" s="41"/>
    </row>
  </sheetData>
  <mergeCells count="37">
    <mergeCell ref="F56:G56"/>
    <mergeCell ref="H56:I56"/>
    <mergeCell ref="E6:F6"/>
    <mergeCell ref="E7:F7"/>
    <mergeCell ref="E8:F8"/>
    <mergeCell ref="E9:F9"/>
    <mergeCell ref="E10:F10"/>
    <mergeCell ref="E11:F11"/>
    <mergeCell ref="E12:F12"/>
    <mergeCell ref="E13:F13"/>
    <mergeCell ref="G44:I44"/>
    <mergeCell ref="F55:G55"/>
    <mergeCell ref="H55:I55"/>
    <mergeCell ref="G45:I45"/>
    <mergeCell ref="F50:G50"/>
    <mergeCell ref="H49:I49"/>
    <mergeCell ref="H50:I50"/>
    <mergeCell ref="F53:G53"/>
    <mergeCell ref="H53:I53"/>
    <mergeCell ref="F54:G54"/>
    <mergeCell ref="H54:I54"/>
    <mergeCell ref="F51:G51"/>
    <mergeCell ref="H51:I51"/>
    <mergeCell ref="F52:G52"/>
    <mergeCell ref="H52:I52"/>
    <mergeCell ref="F49:G49"/>
    <mergeCell ref="A3:B3"/>
    <mergeCell ref="G41:I41"/>
    <mergeCell ref="G42:I42"/>
    <mergeCell ref="G43:I43"/>
    <mergeCell ref="E14:F14"/>
    <mergeCell ref="E15:F15"/>
    <mergeCell ref="E16:F16"/>
    <mergeCell ref="G37:I37"/>
    <mergeCell ref="G38:I38"/>
    <mergeCell ref="G39:I39"/>
    <mergeCell ref="G40:I40"/>
  </mergeCells>
  <phoneticPr fontId="0" type="noConversion"/>
  <printOptions horizontalCentered="1"/>
  <pageMargins left="0.55118110236220474" right="0.55118110236220474" top="0.78740157480314965" bottom="0.78740157480314965" header="0.51181102362204722" footer="0.51181102362204722"/>
  <pageSetup paperSize="9" scale="75" orientation="landscape" r:id="rId1"/>
  <headerFooter alignWithMargins="0">
    <oddFooter>&amp;L&amp;8&amp;F Rev 1 of 310805&amp;C&amp;8&amp;A&amp;R&amp;8 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102"/>
  <sheetViews>
    <sheetView zoomScaleNormal="100" zoomScaleSheetLayoutView="75" workbookViewId="0">
      <selection activeCell="I58" sqref="I58:I60"/>
    </sheetView>
  </sheetViews>
  <sheetFormatPr defaultRowHeight="15" x14ac:dyDescent="0.2"/>
  <cols>
    <col min="1" max="1" width="27.109375" customWidth="1"/>
    <col min="7" max="7" width="10.88671875" customWidth="1"/>
    <col min="9" max="9" width="9.77734375" bestFit="1" customWidth="1"/>
  </cols>
  <sheetData>
    <row r="1" spans="1:9" ht="29.25" customHeight="1" thickTop="1" x14ac:dyDescent="0.2">
      <c r="A1" s="284" t="s">
        <v>73</v>
      </c>
      <c r="B1" s="285"/>
      <c r="C1" s="285"/>
      <c r="D1" s="285"/>
      <c r="E1" s="285"/>
      <c r="F1" s="285"/>
      <c r="G1" s="285"/>
      <c r="H1" s="285"/>
      <c r="I1" s="286"/>
    </row>
    <row r="2" spans="1:9" ht="26.25" customHeight="1" x14ac:dyDescent="0.2">
      <c r="A2" s="322" t="s">
        <v>249</v>
      </c>
      <c r="B2" s="316"/>
      <c r="C2" s="316"/>
      <c r="D2" s="316"/>
      <c r="E2" s="368" t="s">
        <v>253</v>
      </c>
      <c r="F2" s="316"/>
      <c r="G2" s="316"/>
      <c r="H2" s="316"/>
      <c r="I2" s="317"/>
    </row>
    <row r="3" spans="1:9" ht="15.75" x14ac:dyDescent="0.2">
      <c r="A3" s="1323" t="s">
        <v>36</v>
      </c>
      <c r="B3" s="1324"/>
      <c r="C3" s="1324"/>
      <c r="D3" s="689">
        <f>'Input Data'!$D$20</f>
        <v>0</v>
      </c>
      <c r="E3" s="264"/>
      <c r="F3" s="264"/>
      <c r="G3" s="302" t="s">
        <v>185</v>
      </c>
      <c r="H3" s="688">
        <f>'Input Data'!$D$5</f>
        <v>0</v>
      </c>
      <c r="I3" s="157"/>
    </row>
    <row r="4" spans="1:9" ht="15.75" thickBot="1" x14ac:dyDescent="0.25">
      <c r="A4" s="318"/>
      <c r="B4" s="319"/>
      <c r="C4" s="319"/>
      <c r="D4" s="319"/>
      <c r="E4" s="319"/>
      <c r="F4" s="319"/>
      <c r="G4" s="319"/>
      <c r="H4" s="319"/>
      <c r="I4" s="320"/>
    </row>
    <row r="5" spans="1:9" ht="15.75" thickTop="1" x14ac:dyDescent="0.2">
      <c r="A5" s="305"/>
      <c r="B5" s="305"/>
      <c r="C5" s="305"/>
      <c r="D5" s="305"/>
      <c r="E5" s="305"/>
      <c r="F5" s="305"/>
      <c r="G5" s="305"/>
      <c r="H5" s="305"/>
      <c r="I5" s="305"/>
    </row>
    <row r="6" spans="1:9" x14ac:dyDescent="0.2">
      <c r="A6" s="284" t="s">
        <v>15</v>
      </c>
      <c r="B6" s="308"/>
      <c r="C6" s="308"/>
      <c r="D6" s="308"/>
      <c r="E6" s="308"/>
      <c r="F6" s="308"/>
      <c r="G6" s="308"/>
      <c r="H6" s="308"/>
      <c r="I6" s="309"/>
    </row>
    <row r="7" spans="1:9" ht="30" x14ac:dyDescent="0.2">
      <c r="A7" s="1317" t="s">
        <v>74</v>
      </c>
      <c r="B7" s="1321"/>
      <c r="C7" s="1321"/>
      <c r="D7" s="1321"/>
      <c r="E7" s="1321"/>
      <c r="F7" s="1318"/>
      <c r="G7" s="315" t="s">
        <v>18</v>
      </c>
      <c r="H7" s="315" t="s">
        <v>5</v>
      </c>
      <c r="I7" s="307" t="s">
        <v>49</v>
      </c>
    </row>
    <row r="8" spans="1:9" x14ac:dyDescent="0.2">
      <c r="A8" s="1319"/>
      <c r="B8" s="1322"/>
      <c r="C8" s="1322"/>
      <c r="D8" s="1322"/>
      <c r="E8" s="1322"/>
      <c r="F8" s="1320"/>
      <c r="G8" s="287"/>
      <c r="H8" s="1087"/>
      <c r="I8" s="1088">
        <f t="shared" ref="I8:I14" si="0">G8*H8</f>
        <v>0</v>
      </c>
    </row>
    <row r="9" spans="1:9" x14ac:dyDescent="0.2">
      <c r="A9" s="1305"/>
      <c r="B9" s="1315"/>
      <c r="C9" s="1315"/>
      <c r="D9" s="1315"/>
      <c r="E9" s="1315"/>
      <c r="F9" s="1306"/>
      <c r="G9" s="288"/>
      <c r="H9" s="1089"/>
      <c r="I9" s="1090">
        <f t="shared" si="0"/>
        <v>0</v>
      </c>
    </row>
    <row r="10" spans="1:9" x14ac:dyDescent="0.2">
      <c r="A10" s="1305"/>
      <c r="B10" s="1315"/>
      <c r="C10" s="1315"/>
      <c r="D10" s="1315"/>
      <c r="E10" s="1315"/>
      <c r="F10" s="1306"/>
      <c r="G10" s="288"/>
      <c r="H10" s="1089"/>
      <c r="I10" s="1090">
        <f t="shared" si="0"/>
        <v>0</v>
      </c>
    </row>
    <row r="11" spans="1:9" x14ac:dyDescent="0.2">
      <c r="A11" s="1305"/>
      <c r="B11" s="1315"/>
      <c r="C11" s="1315"/>
      <c r="D11" s="1315"/>
      <c r="E11" s="1315"/>
      <c r="F11" s="1306"/>
      <c r="G11" s="288"/>
      <c r="H11" s="1089"/>
      <c r="I11" s="1090">
        <f t="shared" si="0"/>
        <v>0</v>
      </c>
    </row>
    <row r="12" spans="1:9" x14ac:dyDescent="0.2">
      <c r="A12" s="1305"/>
      <c r="B12" s="1315"/>
      <c r="C12" s="1315"/>
      <c r="D12" s="1315"/>
      <c r="E12" s="1315"/>
      <c r="F12" s="1306"/>
      <c r="G12" s="288"/>
      <c r="H12" s="1089"/>
      <c r="I12" s="1090">
        <f t="shared" si="0"/>
        <v>0</v>
      </c>
    </row>
    <row r="13" spans="1:9" x14ac:dyDescent="0.2">
      <c r="A13" s="1305"/>
      <c r="B13" s="1315"/>
      <c r="C13" s="1315"/>
      <c r="D13" s="1315"/>
      <c r="E13" s="1315"/>
      <c r="F13" s="1306"/>
      <c r="G13" s="288"/>
      <c r="H13" s="1089"/>
      <c r="I13" s="1090">
        <f t="shared" si="0"/>
        <v>0</v>
      </c>
    </row>
    <row r="14" spans="1:9" ht="15.75" thickBot="1" x14ac:dyDescent="0.25">
      <c r="A14" s="1307"/>
      <c r="B14" s="1316"/>
      <c r="C14" s="1316"/>
      <c r="D14" s="1316"/>
      <c r="E14" s="1316"/>
      <c r="F14" s="1308"/>
      <c r="G14" s="289"/>
      <c r="H14" s="1091"/>
      <c r="I14" s="1092">
        <f t="shared" si="0"/>
        <v>0</v>
      </c>
    </row>
    <row r="15" spans="1:9" x14ac:dyDescent="0.2">
      <c r="A15" s="1309" t="s">
        <v>75</v>
      </c>
      <c r="B15" s="1310"/>
      <c r="C15" s="1310"/>
      <c r="D15" s="1310"/>
      <c r="E15" s="1310"/>
      <c r="F15" s="1310"/>
      <c r="G15" s="1310"/>
      <c r="H15" s="1311"/>
      <c r="I15" s="1093">
        <f>SUM(I8:I14)</f>
        <v>0</v>
      </c>
    </row>
    <row r="16" spans="1:9" x14ac:dyDescent="0.2">
      <c r="A16" s="291"/>
      <c r="B16" s="291"/>
      <c r="C16" s="291"/>
      <c r="D16" s="291"/>
      <c r="E16" s="291"/>
      <c r="F16" s="291"/>
      <c r="G16" s="291"/>
      <c r="H16" s="291"/>
      <c r="I16" s="412"/>
    </row>
    <row r="17" spans="1:9" x14ac:dyDescent="0.2">
      <c r="A17" s="284" t="s">
        <v>16</v>
      </c>
      <c r="B17" s="306"/>
      <c r="C17" s="306"/>
      <c r="D17" s="306"/>
      <c r="E17" s="306"/>
      <c r="F17" s="306"/>
      <c r="G17" s="306"/>
      <c r="H17" s="306"/>
      <c r="I17" s="413"/>
    </row>
    <row r="18" spans="1:9" ht="30" x14ac:dyDescent="0.2">
      <c r="A18" s="1317" t="s">
        <v>17</v>
      </c>
      <c r="B18" s="1321"/>
      <c r="C18" s="1321"/>
      <c r="D18" s="1321"/>
      <c r="E18" s="1318"/>
      <c r="F18" s="315" t="s">
        <v>18</v>
      </c>
      <c r="G18" s="315" t="s">
        <v>76</v>
      </c>
      <c r="H18" s="315" t="s">
        <v>5</v>
      </c>
      <c r="I18" s="414" t="s">
        <v>49</v>
      </c>
    </row>
    <row r="19" spans="1:9" x14ac:dyDescent="0.2">
      <c r="A19" s="1319"/>
      <c r="B19" s="1322"/>
      <c r="C19" s="1322"/>
      <c r="D19" s="1322"/>
      <c r="E19" s="1320"/>
      <c r="F19" s="292"/>
      <c r="G19" s="292"/>
      <c r="H19" s="1094"/>
      <c r="I19" s="1095">
        <f t="shared" ref="I19:I27" si="1">F19*G19*H19</f>
        <v>0</v>
      </c>
    </row>
    <row r="20" spans="1:9" x14ac:dyDescent="0.2">
      <c r="A20" s="1305"/>
      <c r="B20" s="1315"/>
      <c r="C20" s="1315"/>
      <c r="D20" s="1315"/>
      <c r="E20" s="1306"/>
      <c r="F20" s="288"/>
      <c r="G20" s="288"/>
      <c r="H20" s="1089"/>
      <c r="I20" s="1090">
        <f t="shared" si="1"/>
        <v>0</v>
      </c>
    </row>
    <row r="21" spans="1:9" x14ac:dyDescent="0.2">
      <c r="A21" s="1305"/>
      <c r="B21" s="1315"/>
      <c r="C21" s="1315"/>
      <c r="D21" s="1315"/>
      <c r="E21" s="1306"/>
      <c r="F21" s="288"/>
      <c r="G21" s="288"/>
      <c r="H21" s="1089"/>
      <c r="I21" s="1090">
        <f t="shared" si="1"/>
        <v>0</v>
      </c>
    </row>
    <row r="22" spans="1:9" x14ac:dyDescent="0.2">
      <c r="A22" s="1305"/>
      <c r="B22" s="1315"/>
      <c r="C22" s="1315"/>
      <c r="D22" s="1315"/>
      <c r="E22" s="1306"/>
      <c r="F22" s="288"/>
      <c r="G22" s="288"/>
      <c r="H22" s="1089"/>
      <c r="I22" s="1090">
        <f t="shared" si="1"/>
        <v>0</v>
      </c>
    </row>
    <row r="23" spans="1:9" x14ac:dyDescent="0.2">
      <c r="A23" s="1305"/>
      <c r="B23" s="1315"/>
      <c r="C23" s="1315"/>
      <c r="D23" s="1315"/>
      <c r="E23" s="1306"/>
      <c r="F23" s="288"/>
      <c r="G23" s="288"/>
      <c r="H23" s="1089"/>
      <c r="I23" s="1090">
        <f t="shared" si="1"/>
        <v>0</v>
      </c>
    </row>
    <row r="24" spans="1:9" x14ac:dyDescent="0.2">
      <c r="A24" s="1305"/>
      <c r="B24" s="1315"/>
      <c r="C24" s="1315"/>
      <c r="D24" s="1315"/>
      <c r="E24" s="1306"/>
      <c r="F24" s="288"/>
      <c r="G24" s="288"/>
      <c r="H24" s="1089"/>
      <c r="I24" s="1090">
        <f t="shared" si="1"/>
        <v>0</v>
      </c>
    </row>
    <row r="25" spans="1:9" x14ac:dyDescent="0.2">
      <c r="A25" s="1305"/>
      <c r="B25" s="1315"/>
      <c r="C25" s="1315"/>
      <c r="D25" s="1315"/>
      <c r="E25" s="1306"/>
      <c r="F25" s="288"/>
      <c r="G25" s="288"/>
      <c r="H25" s="1089"/>
      <c r="I25" s="1090">
        <f t="shared" si="1"/>
        <v>0</v>
      </c>
    </row>
    <row r="26" spans="1:9" x14ac:dyDescent="0.2">
      <c r="A26" s="1305"/>
      <c r="B26" s="1315"/>
      <c r="C26" s="1315"/>
      <c r="D26" s="1315"/>
      <c r="E26" s="1306"/>
      <c r="F26" s="288"/>
      <c r="G26" s="288"/>
      <c r="H26" s="1089"/>
      <c r="I26" s="1090">
        <f t="shared" si="1"/>
        <v>0</v>
      </c>
    </row>
    <row r="27" spans="1:9" ht="15.75" thickBot="1" x14ac:dyDescent="0.25">
      <c r="A27" s="1307"/>
      <c r="B27" s="1316"/>
      <c r="C27" s="1316"/>
      <c r="D27" s="1316"/>
      <c r="E27" s="1308"/>
      <c r="F27" s="289"/>
      <c r="G27" s="289"/>
      <c r="H27" s="1091"/>
      <c r="I27" s="1092">
        <f t="shared" si="1"/>
        <v>0</v>
      </c>
    </row>
    <row r="28" spans="1:9" x14ac:dyDescent="0.2">
      <c r="A28" s="1309" t="s">
        <v>77</v>
      </c>
      <c r="B28" s="1310"/>
      <c r="C28" s="1310"/>
      <c r="D28" s="1310"/>
      <c r="E28" s="1310"/>
      <c r="F28" s="1310"/>
      <c r="G28" s="1310"/>
      <c r="H28" s="1311"/>
      <c r="I28" s="1096">
        <f>SUM(I19:I27)</f>
        <v>0</v>
      </c>
    </row>
    <row r="29" spans="1:9" x14ac:dyDescent="0.2">
      <c r="A29" s="291"/>
      <c r="B29" s="291"/>
      <c r="C29" s="291"/>
      <c r="D29" s="291"/>
      <c r="E29" s="291"/>
      <c r="F29" s="291"/>
      <c r="G29" s="291"/>
      <c r="H29" s="291"/>
      <c r="I29" s="412"/>
    </row>
    <row r="30" spans="1:9" x14ac:dyDescent="0.2">
      <c r="A30" s="284" t="s">
        <v>78</v>
      </c>
      <c r="B30" s="306"/>
      <c r="C30" s="306"/>
      <c r="D30" s="306"/>
      <c r="E30" s="306"/>
      <c r="F30" s="306"/>
      <c r="G30" s="306"/>
      <c r="H30" s="306"/>
      <c r="I30" s="413"/>
    </row>
    <row r="31" spans="1:9" ht="30" x14ac:dyDescent="0.2">
      <c r="A31" s="1317" t="s">
        <v>17</v>
      </c>
      <c r="B31" s="1321"/>
      <c r="C31" s="1321"/>
      <c r="D31" s="1321"/>
      <c r="E31" s="1321"/>
      <c r="F31" s="1318"/>
      <c r="G31" s="307" t="s">
        <v>79</v>
      </c>
      <c r="H31" s="307" t="s">
        <v>5</v>
      </c>
      <c r="I31" s="414" t="s">
        <v>49</v>
      </c>
    </row>
    <row r="32" spans="1:9" x14ac:dyDescent="0.2">
      <c r="A32" s="1319"/>
      <c r="B32" s="1322"/>
      <c r="C32" s="1322"/>
      <c r="D32" s="1322"/>
      <c r="E32" s="1322"/>
      <c r="F32" s="1320"/>
      <c r="G32" s="292"/>
      <c r="H32" s="1094"/>
      <c r="I32" s="1095">
        <f t="shared" ref="I32:I38" si="2">G32*H32</f>
        <v>0</v>
      </c>
    </row>
    <row r="33" spans="1:9" x14ac:dyDescent="0.2">
      <c r="A33" s="1305"/>
      <c r="B33" s="1315"/>
      <c r="C33" s="1315"/>
      <c r="D33" s="1315"/>
      <c r="E33" s="1315"/>
      <c r="F33" s="1306"/>
      <c r="G33" s="288"/>
      <c r="H33" s="1089"/>
      <c r="I33" s="1090">
        <f t="shared" si="2"/>
        <v>0</v>
      </c>
    </row>
    <row r="34" spans="1:9" x14ac:dyDescent="0.2">
      <c r="A34" s="1305"/>
      <c r="B34" s="1315"/>
      <c r="C34" s="1315"/>
      <c r="D34" s="1315"/>
      <c r="E34" s="1315"/>
      <c r="F34" s="1306"/>
      <c r="G34" s="288"/>
      <c r="H34" s="1089"/>
      <c r="I34" s="1090">
        <f t="shared" si="2"/>
        <v>0</v>
      </c>
    </row>
    <row r="35" spans="1:9" x14ac:dyDescent="0.2">
      <c r="A35" s="1305"/>
      <c r="B35" s="1315"/>
      <c r="C35" s="1315"/>
      <c r="D35" s="1315"/>
      <c r="E35" s="1315"/>
      <c r="F35" s="1306"/>
      <c r="G35" s="288"/>
      <c r="H35" s="1089"/>
      <c r="I35" s="1090">
        <f t="shared" si="2"/>
        <v>0</v>
      </c>
    </row>
    <row r="36" spans="1:9" x14ac:dyDescent="0.2">
      <c r="A36" s="1305"/>
      <c r="B36" s="1315"/>
      <c r="C36" s="1315"/>
      <c r="D36" s="1315"/>
      <c r="E36" s="1315"/>
      <c r="F36" s="1306"/>
      <c r="G36" s="288"/>
      <c r="H36" s="1089"/>
      <c r="I36" s="1090">
        <f t="shared" si="2"/>
        <v>0</v>
      </c>
    </row>
    <row r="37" spans="1:9" x14ac:dyDescent="0.2">
      <c r="A37" s="1305"/>
      <c r="B37" s="1315"/>
      <c r="C37" s="1315"/>
      <c r="D37" s="1315"/>
      <c r="E37" s="1315"/>
      <c r="F37" s="1306"/>
      <c r="G37" s="288"/>
      <c r="H37" s="1089"/>
      <c r="I37" s="1090">
        <f t="shared" si="2"/>
        <v>0</v>
      </c>
    </row>
    <row r="38" spans="1:9" ht="15.75" thickBot="1" x14ac:dyDescent="0.25">
      <c r="A38" s="1307"/>
      <c r="B38" s="1316"/>
      <c r="C38" s="1316"/>
      <c r="D38" s="1316"/>
      <c r="E38" s="1316"/>
      <c r="F38" s="1308"/>
      <c r="G38" s="289"/>
      <c r="H38" s="1091"/>
      <c r="I38" s="1092">
        <f t="shared" si="2"/>
        <v>0</v>
      </c>
    </row>
    <row r="39" spans="1:9" x14ac:dyDescent="0.2">
      <c r="A39" s="1309" t="s">
        <v>80</v>
      </c>
      <c r="B39" s="1310"/>
      <c r="C39" s="1310"/>
      <c r="D39" s="1310"/>
      <c r="E39" s="1310"/>
      <c r="F39" s="1310"/>
      <c r="G39" s="1310"/>
      <c r="H39" s="1311"/>
      <c r="I39" s="1093">
        <f>SUM(I32:I38)</f>
        <v>0</v>
      </c>
    </row>
    <row r="40" spans="1:9" x14ac:dyDescent="0.2">
      <c r="A40" s="291"/>
      <c r="B40" s="291"/>
      <c r="C40" s="291"/>
      <c r="D40" s="291"/>
      <c r="E40" s="291"/>
      <c r="F40" s="291"/>
      <c r="G40" s="291"/>
      <c r="H40" s="291"/>
      <c r="I40" s="412"/>
    </row>
    <row r="41" spans="1:9" x14ac:dyDescent="0.2">
      <c r="A41" s="293" t="s">
        <v>81</v>
      </c>
      <c r="B41" s="321"/>
      <c r="C41" s="321"/>
      <c r="D41" s="321"/>
      <c r="E41" s="321"/>
      <c r="F41" s="321"/>
      <c r="G41" s="321"/>
      <c r="H41" s="321"/>
      <c r="I41" s="415"/>
    </row>
    <row r="42" spans="1:9" ht="30" x14ac:dyDescent="0.2">
      <c r="A42" s="315" t="s">
        <v>4</v>
      </c>
      <c r="B42" s="315" t="s">
        <v>12</v>
      </c>
      <c r="C42" s="307" t="s">
        <v>82</v>
      </c>
      <c r="D42" s="1317" t="s">
        <v>83</v>
      </c>
      <c r="E42" s="1318"/>
      <c r="F42" s="315" t="s">
        <v>13</v>
      </c>
      <c r="G42" s="315" t="s">
        <v>14</v>
      </c>
      <c r="H42" s="315" t="s">
        <v>5</v>
      </c>
      <c r="I42" s="414" t="s">
        <v>49</v>
      </c>
    </row>
    <row r="43" spans="1:9" x14ac:dyDescent="0.2">
      <c r="A43" s="294"/>
      <c r="B43" s="292"/>
      <c r="C43" s="292"/>
      <c r="D43" s="1319"/>
      <c r="E43" s="1320"/>
      <c r="F43" s="292"/>
      <c r="G43" s="292"/>
      <c r="H43" s="1094"/>
      <c r="I43" s="1095">
        <f t="shared" ref="I43:I55" si="3">C43*H43</f>
        <v>0</v>
      </c>
    </row>
    <row r="44" spans="1:9" x14ac:dyDescent="0.2">
      <c r="A44" s="288"/>
      <c r="B44" s="288"/>
      <c r="C44" s="288"/>
      <c r="D44" s="1305"/>
      <c r="E44" s="1306"/>
      <c r="F44" s="288"/>
      <c r="G44" s="288"/>
      <c r="H44" s="1089"/>
      <c r="I44" s="1090">
        <f t="shared" si="3"/>
        <v>0</v>
      </c>
    </row>
    <row r="45" spans="1:9" x14ac:dyDescent="0.2">
      <c r="A45" s="288"/>
      <c r="B45" s="288"/>
      <c r="C45" s="288"/>
      <c r="D45" s="1305"/>
      <c r="E45" s="1306"/>
      <c r="F45" s="288"/>
      <c r="G45" s="288"/>
      <c r="H45" s="1089"/>
      <c r="I45" s="1090">
        <f t="shared" si="3"/>
        <v>0</v>
      </c>
    </row>
    <row r="46" spans="1:9" x14ac:dyDescent="0.2">
      <c r="A46" s="288"/>
      <c r="B46" s="288"/>
      <c r="C46" s="288"/>
      <c r="D46" s="1305"/>
      <c r="E46" s="1306"/>
      <c r="F46" s="288"/>
      <c r="G46" s="288"/>
      <c r="H46" s="1089"/>
      <c r="I46" s="1090">
        <f t="shared" si="3"/>
        <v>0</v>
      </c>
    </row>
    <row r="47" spans="1:9" x14ac:dyDescent="0.2">
      <c r="A47" s="288"/>
      <c r="B47" s="288"/>
      <c r="C47" s="288"/>
      <c r="D47" s="1305"/>
      <c r="E47" s="1306"/>
      <c r="F47" s="288"/>
      <c r="G47" s="288"/>
      <c r="H47" s="1089"/>
      <c r="I47" s="1090">
        <f t="shared" si="3"/>
        <v>0</v>
      </c>
    </row>
    <row r="48" spans="1:9" x14ac:dyDescent="0.2">
      <c r="A48" s="288"/>
      <c r="B48" s="288"/>
      <c r="C48" s="288"/>
      <c r="D48" s="1305"/>
      <c r="E48" s="1306"/>
      <c r="F48" s="288"/>
      <c r="G48" s="288"/>
      <c r="H48" s="1089"/>
      <c r="I48" s="1090">
        <f t="shared" si="3"/>
        <v>0</v>
      </c>
    </row>
    <row r="49" spans="1:9" x14ac:dyDescent="0.2">
      <c r="A49" s="288"/>
      <c r="B49" s="288"/>
      <c r="C49" s="288"/>
      <c r="D49" s="1305"/>
      <c r="E49" s="1306"/>
      <c r="F49" s="288"/>
      <c r="G49" s="288"/>
      <c r="H49" s="1089"/>
      <c r="I49" s="1090">
        <f t="shared" si="3"/>
        <v>0</v>
      </c>
    </row>
    <row r="50" spans="1:9" x14ac:dyDescent="0.2">
      <c r="A50" s="288"/>
      <c r="B50" s="288"/>
      <c r="C50" s="288"/>
      <c r="D50" s="1305"/>
      <c r="E50" s="1306"/>
      <c r="F50" s="288"/>
      <c r="G50" s="288"/>
      <c r="H50" s="1089"/>
      <c r="I50" s="1090">
        <f t="shared" si="3"/>
        <v>0</v>
      </c>
    </row>
    <row r="51" spans="1:9" x14ac:dyDescent="0.2">
      <c r="A51" s="288"/>
      <c r="B51" s="288"/>
      <c r="C51" s="288"/>
      <c r="D51" s="1305"/>
      <c r="E51" s="1306"/>
      <c r="F51" s="288"/>
      <c r="G51" s="288"/>
      <c r="H51" s="1089"/>
      <c r="I51" s="1090">
        <f t="shared" si="3"/>
        <v>0</v>
      </c>
    </row>
    <row r="52" spans="1:9" x14ac:dyDescent="0.2">
      <c r="A52" s="288"/>
      <c r="B52" s="288"/>
      <c r="C52" s="288"/>
      <c r="D52" s="1305"/>
      <c r="E52" s="1306"/>
      <c r="F52" s="288"/>
      <c r="G52" s="288"/>
      <c r="H52" s="1089"/>
      <c r="I52" s="1090">
        <f t="shared" si="3"/>
        <v>0</v>
      </c>
    </row>
    <row r="53" spans="1:9" x14ac:dyDescent="0.2">
      <c r="A53" s="288"/>
      <c r="B53" s="288"/>
      <c r="C53" s="288"/>
      <c r="D53" s="1305"/>
      <c r="E53" s="1306"/>
      <c r="F53" s="288"/>
      <c r="G53" s="288"/>
      <c r="H53" s="1089"/>
      <c r="I53" s="1090">
        <f t="shared" si="3"/>
        <v>0</v>
      </c>
    </row>
    <row r="54" spans="1:9" x14ac:dyDescent="0.2">
      <c r="A54" s="288"/>
      <c r="B54" s="288"/>
      <c r="C54" s="288"/>
      <c r="D54" s="1305"/>
      <c r="E54" s="1306"/>
      <c r="F54" s="288"/>
      <c r="G54" s="288"/>
      <c r="H54" s="1089"/>
      <c r="I54" s="1090">
        <f t="shared" si="3"/>
        <v>0</v>
      </c>
    </row>
    <row r="55" spans="1:9" ht="15.75" thickBot="1" x14ac:dyDescent="0.25">
      <c r="A55" s="289"/>
      <c r="B55" s="289"/>
      <c r="C55" s="289"/>
      <c r="D55" s="1307"/>
      <c r="E55" s="1308"/>
      <c r="F55" s="289"/>
      <c r="G55" s="289"/>
      <c r="H55" s="1091"/>
      <c r="I55" s="1092">
        <f t="shared" si="3"/>
        <v>0</v>
      </c>
    </row>
    <row r="56" spans="1:9" ht="15.75" thickBot="1" x14ac:dyDescent="0.25">
      <c r="A56" s="1309" t="s">
        <v>84</v>
      </c>
      <c r="B56" s="1310"/>
      <c r="C56" s="1310"/>
      <c r="D56" s="1310"/>
      <c r="E56" s="1310"/>
      <c r="F56" s="1310"/>
      <c r="G56" s="1310"/>
      <c r="H56" s="1311"/>
      <c r="I56" s="1093">
        <f>SUM(I43:I55)</f>
        <v>0</v>
      </c>
    </row>
    <row r="57" spans="1:9" ht="16.5" thickTop="1" thickBot="1" x14ac:dyDescent="0.25">
      <c r="A57" s="1302"/>
      <c r="B57" s="1303"/>
      <c r="C57" s="1303"/>
      <c r="D57" s="1303"/>
      <c r="E57" s="1303"/>
      <c r="F57" s="1303"/>
      <c r="G57" s="1303"/>
      <c r="H57" s="1304"/>
      <c r="I57" s="416"/>
    </row>
    <row r="58" spans="1:9" ht="16.5" thickTop="1" thickBot="1" x14ac:dyDescent="0.25">
      <c r="A58" s="1302" t="s">
        <v>236</v>
      </c>
      <c r="B58" s="1303"/>
      <c r="C58" s="1303"/>
      <c r="D58" s="1303"/>
      <c r="E58" s="1303"/>
      <c r="F58" s="1303"/>
      <c r="G58" s="1303"/>
      <c r="H58" s="1304"/>
      <c r="I58" s="1097">
        <f>I56+I39+I28+I15</f>
        <v>0</v>
      </c>
    </row>
    <row r="59" spans="1:9" ht="15.75" thickBot="1" x14ac:dyDescent="0.25">
      <c r="A59" s="1312"/>
      <c r="B59" s="1313"/>
      <c r="C59" s="1313"/>
      <c r="D59" s="1313"/>
      <c r="E59" s="1313"/>
      <c r="F59" s="1313"/>
      <c r="G59" s="1313"/>
      <c r="H59" s="1314"/>
      <c r="I59" s="1098"/>
    </row>
    <row r="60" spans="1:9" ht="15.75" thickBot="1" x14ac:dyDescent="0.25">
      <c r="A60" s="1299"/>
      <c r="B60" s="1300"/>
      <c r="C60" s="1300"/>
      <c r="D60" s="1300"/>
      <c r="E60" s="1300"/>
      <c r="F60" s="1300"/>
      <c r="G60" s="1300"/>
      <c r="H60" s="1301"/>
      <c r="I60" s="1099"/>
    </row>
    <row r="61" spans="1:9" ht="15.75" thickTop="1" x14ac:dyDescent="0.2">
      <c r="I61" s="41"/>
    </row>
    <row r="62" spans="1:9" x14ac:dyDescent="0.2">
      <c r="I62" s="41"/>
    </row>
    <row r="63" spans="1:9" x14ac:dyDescent="0.2">
      <c r="I63" s="41"/>
    </row>
    <row r="64" spans="1:9" x14ac:dyDescent="0.2">
      <c r="I64" s="41"/>
    </row>
    <row r="65" spans="9:9" x14ac:dyDescent="0.2">
      <c r="I65" s="41"/>
    </row>
    <row r="66" spans="9:9" x14ac:dyDescent="0.2">
      <c r="I66" s="41"/>
    </row>
    <row r="67" spans="9:9" x14ac:dyDescent="0.2">
      <c r="I67" s="41"/>
    </row>
    <row r="68" spans="9:9" x14ac:dyDescent="0.2">
      <c r="I68" s="41"/>
    </row>
    <row r="69" spans="9:9" x14ac:dyDescent="0.2">
      <c r="I69" s="41"/>
    </row>
    <row r="70" spans="9:9" x14ac:dyDescent="0.2">
      <c r="I70" s="41"/>
    </row>
    <row r="71" spans="9:9" x14ac:dyDescent="0.2">
      <c r="I71" s="41"/>
    </row>
    <row r="72" spans="9:9" x14ac:dyDescent="0.2">
      <c r="I72" s="41"/>
    </row>
    <row r="73" spans="9:9" x14ac:dyDescent="0.2">
      <c r="I73" s="41"/>
    </row>
    <row r="74" spans="9:9" x14ac:dyDescent="0.2">
      <c r="I74" s="41"/>
    </row>
    <row r="75" spans="9:9" x14ac:dyDescent="0.2">
      <c r="I75" s="41"/>
    </row>
    <row r="76" spans="9:9" x14ac:dyDescent="0.2">
      <c r="I76" s="41"/>
    </row>
    <row r="77" spans="9:9" x14ac:dyDescent="0.2">
      <c r="I77" s="41"/>
    </row>
    <row r="78" spans="9:9" x14ac:dyDescent="0.2">
      <c r="I78" s="41"/>
    </row>
    <row r="79" spans="9:9" x14ac:dyDescent="0.2">
      <c r="I79" s="41"/>
    </row>
    <row r="80" spans="9:9" x14ac:dyDescent="0.2">
      <c r="I80" s="41"/>
    </row>
    <row r="81" spans="9:9" x14ac:dyDescent="0.2">
      <c r="I81" s="41"/>
    </row>
    <row r="82" spans="9:9" x14ac:dyDescent="0.2">
      <c r="I82" s="41"/>
    </row>
    <row r="83" spans="9:9" x14ac:dyDescent="0.2">
      <c r="I83" s="41"/>
    </row>
    <row r="84" spans="9:9" x14ac:dyDescent="0.2">
      <c r="I84" s="41"/>
    </row>
    <row r="85" spans="9:9" x14ac:dyDescent="0.2">
      <c r="I85" s="41"/>
    </row>
    <row r="86" spans="9:9" x14ac:dyDescent="0.2">
      <c r="I86" s="41"/>
    </row>
    <row r="87" spans="9:9" x14ac:dyDescent="0.2">
      <c r="I87" s="41"/>
    </row>
    <row r="88" spans="9:9" x14ac:dyDescent="0.2">
      <c r="I88" s="41"/>
    </row>
    <row r="89" spans="9:9" x14ac:dyDescent="0.2">
      <c r="I89" s="41"/>
    </row>
    <row r="90" spans="9:9" x14ac:dyDescent="0.2">
      <c r="I90" s="41"/>
    </row>
    <row r="91" spans="9:9" x14ac:dyDescent="0.2">
      <c r="I91" s="41"/>
    </row>
    <row r="92" spans="9:9" x14ac:dyDescent="0.2">
      <c r="I92" s="41"/>
    </row>
    <row r="93" spans="9:9" x14ac:dyDescent="0.2">
      <c r="I93" s="41"/>
    </row>
    <row r="94" spans="9:9" x14ac:dyDescent="0.2">
      <c r="I94" s="41"/>
    </row>
    <row r="95" spans="9:9" x14ac:dyDescent="0.2">
      <c r="I95" s="41"/>
    </row>
    <row r="96" spans="9:9" x14ac:dyDescent="0.2">
      <c r="I96" s="41"/>
    </row>
    <row r="97" spans="9:9" x14ac:dyDescent="0.2">
      <c r="I97" s="41"/>
    </row>
    <row r="98" spans="9:9" x14ac:dyDescent="0.2">
      <c r="I98" s="41"/>
    </row>
    <row r="99" spans="9:9" x14ac:dyDescent="0.2">
      <c r="I99" s="41"/>
    </row>
    <row r="100" spans="9:9" x14ac:dyDescent="0.2">
      <c r="I100" s="41"/>
    </row>
    <row r="101" spans="9:9" x14ac:dyDescent="0.2">
      <c r="I101" s="41"/>
    </row>
    <row r="102" spans="9:9" x14ac:dyDescent="0.2">
      <c r="I102" s="41"/>
    </row>
  </sheetData>
  <mergeCells count="49">
    <mergeCell ref="A19:E19"/>
    <mergeCell ref="A3:C3"/>
    <mergeCell ref="A7:F7"/>
    <mergeCell ref="A8:F8"/>
    <mergeCell ref="A9:F9"/>
    <mergeCell ref="A10:F10"/>
    <mergeCell ref="A11:F11"/>
    <mergeCell ref="A12:F12"/>
    <mergeCell ref="A13:F13"/>
    <mergeCell ref="A14:F14"/>
    <mergeCell ref="A15:H15"/>
    <mergeCell ref="A18:E18"/>
    <mergeCell ref="A33:F33"/>
    <mergeCell ref="A20:E20"/>
    <mergeCell ref="A21:E21"/>
    <mergeCell ref="A22:E22"/>
    <mergeCell ref="A23:E23"/>
    <mergeCell ref="A24:E24"/>
    <mergeCell ref="A25:E25"/>
    <mergeCell ref="A26:E26"/>
    <mergeCell ref="A27:E27"/>
    <mergeCell ref="A28:H28"/>
    <mergeCell ref="A31:F31"/>
    <mergeCell ref="A32:F32"/>
    <mergeCell ref="D47:E47"/>
    <mergeCell ref="A34:F34"/>
    <mergeCell ref="A35:F35"/>
    <mergeCell ref="A36:F36"/>
    <mergeCell ref="A37:F37"/>
    <mergeCell ref="A38:F38"/>
    <mergeCell ref="A39:H39"/>
    <mergeCell ref="D42:E42"/>
    <mergeCell ref="D43:E43"/>
    <mergeCell ref="D44:E44"/>
    <mergeCell ref="D45:E45"/>
    <mergeCell ref="D46:E46"/>
    <mergeCell ref="A60:H60"/>
    <mergeCell ref="A57:H57"/>
    <mergeCell ref="D48:E48"/>
    <mergeCell ref="D49:E49"/>
    <mergeCell ref="D50:E50"/>
    <mergeCell ref="D51:E51"/>
    <mergeCell ref="D52:E52"/>
    <mergeCell ref="D53:E53"/>
    <mergeCell ref="D54:E54"/>
    <mergeCell ref="D55:E55"/>
    <mergeCell ref="A56:H56"/>
    <mergeCell ref="A58:H58"/>
    <mergeCell ref="A59:H59"/>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34"/>
  </sheetPr>
  <dimension ref="A1:H68"/>
  <sheetViews>
    <sheetView zoomScaleNormal="100" zoomScaleSheetLayoutView="75" workbookViewId="0">
      <selection activeCell="B3" sqref="B3:C3"/>
    </sheetView>
  </sheetViews>
  <sheetFormatPr defaultRowHeight="15" x14ac:dyDescent="0.2"/>
  <cols>
    <col min="2" max="2" width="11.6640625" customWidth="1"/>
    <col min="3" max="3" width="14" bestFit="1" customWidth="1"/>
    <col min="4" max="4" width="7.109375" customWidth="1"/>
    <col min="5" max="5" width="28.109375" customWidth="1"/>
    <col min="6" max="6" width="8.33203125" customWidth="1"/>
    <col min="7" max="7" width="7.33203125" customWidth="1"/>
    <col min="8" max="8" width="9.5546875" bestFit="1" customWidth="1"/>
  </cols>
  <sheetData>
    <row r="1" spans="1:8" ht="21.75" customHeight="1" thickTop="1" x14ac:dyDescent="0.2">
      <c r="A1" s="298" t="s">
        <v>37</v>
      </c>
      <c r="B1" s="323"/>
      <c r="C1" s="323"/>
      <c r="D1" s="323"/>
      <c r="E1" s="323"/>
      <c r="F1" s="323"/>
      <c r="G1" s="323"/>
      <c r="H1" s="324"/>
    </row>
    <row r="2" spans="1:8" ht="19.5" customHeight="1" x14ac:dyDescent="0.2">
      <c r="A2" s="366" t="s">
        <v>248</v>
      </c>
      <c r="B2" s="326"/>
      <c r="C2" s="326"/>
      <c r="D2" s="326"/>
      <c r="E2" s="326"/>
      <c r="F2" s="326"/>
      <c r="G2" s="326"/>
      <c r="H2" s="327"/>
    </row>
    <row r="3" spans="1:8" x14ac:dyDescent="0.2">
      <c r="A3" s="325"/>
      <c r="B3" s="1325" t="s">
        <v>36</v>
      </c>
      <c r="C3" s="1325"/>
      <c r="D3" s="689">
        <f>'Input Data'!$D$20</f>
        <v>0</v>
      </c>
      <c r="E3" s="326"/>
      <c r="F3" s="329" t="s">
        <v>184</v>
      </c>
      <c r="G3" s="688">
        <f>'Input Data'!$D$5</f>
        <v>0</v>
      </c>
      <c r="H3" s="330"/>
    </row>
    <row r="4" spans="1:8" x14ac:dyDescent="0.2">
      <c r="A4" s="331" t="s">
        <v>38</v>
      </c>
      <c r="B4" s="278" t="s">
        <v>4</v>
      </c>
      <c r="C4" s="326" t="s">
        <v>39</v>
      </c>
      <c r="D4" s="328" t="s">
        <v>38</v>
      </c>
      <c r="E4" s="278" t="s">
        <v>4</v>
      </c>
      <c r="F4" s="326" t="s">
        <v>39</v>
      </c>
      <c r="G4" s="326"/>
      <c r="H4" s="327"/>
    </row>
    <row r="5" spans="1:8" x14ac:dyDescent="0.2">
      <c r="A5" s="332" t="s">
        <v>40</v>
      </c>
      <c r="B5" s="333"/>
      <c r="C5" s="333"/>
      <c r="D5" s="334" t="s">
        <v>41</v>
      </c>
      <c r="E5" s="333"/>
      <c r="F5" s="1326"/>
      <c r="G5" s="1327"/>
      <c r="H5" s="1328"/>
    </row>
    <row r="6" spans="1:8" x14ac:dyDescent="0.2">
      <c r="A6" s="332" t="s">
        <v>42</v>
      </c>
      <c r="B6" s="333"/>
      <c r="C6" s="333"/>
      <c r="D6" s="334" t="s">
        <v>43</v>
      </c>
      <c r="E6" s="335"/>
      <c r="F6" s="1326"/>
      <c r="G6" s="1327"/>
      <c r="H6" s="1328"/>
    </row>
    <row r="7" spans="1:8" x14ac:dyDescent="0.2">
      <c r="A7" s="332" t="s">
        <v>44</v>
      </c>
      <c r="B7" s="335"/>
      <c r="C7" s="333"/>
      <c r="D7" s="334" t="s">
        <v>45</v>
      </c>
      <c r="E7" s="335"/>
      <c r="F7" s="1326"/>
      <c r="G7" s="1327"/>
      <c r="H7" s="1328"/>
    </row>
    <row r="8" spans="1:8" ht="15.75" thickBot="1" x14ac:dyDescent="0.25">
      <c r="A8" s="336"/>
      <c r="B8" s="337"/>
      <c r="C8" s="337"/>
      <c r="D8" s="337"/>
      <c r="E8" s="337"/>
      <c r="F8" s="337"/>
      <c r="G8" s="337"/>
      <c r="H8" s="338"/>
    </row>
    <row r="9" spans="1:8" ht="15.75" thickTop="1" x14ac:dyDescent="0.2">
      <c r="A9" s="339" t="s">
        <v>199</v>
      </c>
      <c r="B9" s="340"/>
      <c r="C9" s="340"/>
      <c r="D9" s="340"/>
      <c r="E9" s="340"/>
      <c r="F9" s="340"/>
      <c r="G9" s="340"/>
      <c r="H9" s="341"/>
    </row>
    <row r="10" spans="1:8" ht="28.5" x14ac:dyDescent="0.2">
      <c r="A10" s="342" t="s">
        <v>4</v>
      </c>
      <c r="B10" s="343" t="s">
        <v>46</v>
      </c>
      <c r="C10" s="342" t="s">
        <v>29</v>
      </c>
      <c r="D10" s="342" t="s">
        <v>47</v>
      </c>
      <c r="E10" s="344" t="s">
        <v>48</v>
      </c>
      <c r="F10" s="342" t="s">
        <v>10</v>
      </c>
      <c r="G10" s="342" t="s">
        <v>5</v>
      </c>
      <c r="H10" s="344" t="s">
        <v>49</v>
      </c>
    </row>
    <row r="11" spans="1:8" x14ac:dyDescent="0.2">
      <c r="A11" s="345"/>
      <c r="B11" s="346"/>
      <c r="C11" s="347"/>
      <c r="D11" s="347"/>
      <c r="E11" s="347"/>
      <c r="F11" s="1072"/>
      <c r="G11" s="1055">
        <v>0</v>
      </c>
      <c r="H11" s="1056">
        <f t="shared" ref="H11:H20" si="0">F11*G11</f>
        <v>0</v>
      </c>
    </row>
    <row r="12" spans="1:8" x14ac:dyDescent="0.2">
      <c r="A12" s="348"/>
      <c r="B12" s="349"/>
      <c r="C12" s="350"/>
      <c r="D12" s="350"/>
      <c r="E12" s="350"/>
      <c r="F12" s="1073"/>
      <c r="G12" s="1057"/>
      <c r="H12" s="1058">
        <f t="shared" si="0"/>
        <v>0</v>
      </c>
    </row>
    <row r="13" spans="1:8" x14ac:dyDescent="0.2">
      <c r="A13" s="350"/>
      <c r="B13" s="349"/>
      <c r="C13" s="350"/>
      <c r="D13" s="350"/>
      <c r="E13" s="350"/>
      <c r="F13" s="1073"/>
      <c r="G13" s="1057"/>
      <c r="H13" s="1058">
        <f t="shared" si="0"/>
        <v>0</v>
      </c>
    </row>
    <row r="14" spans="1:8" x14ac:dyDescent="0.2">
      <c r="A14" s="350"/>
      <c r="B14" s="349"/>
      <c r="C14" s="350"/>
      <c r="D14" s="350"/>
      <c r="E14" s="350"/>
      <c r="F14" s="1073"/>
      <c r="G14" s="1057"/>
      <c r="H14" s="1058">
        <f t="shared" si="0"/>
        <v>0</v>
      </c>
    </row>
    <row r="15" spans="1:8" x14ac:dyDescent="0.2">
      <c r="A15" s="350"/>
      <c r="B15" s="349"/>
      <c r="C15" s="350"/>
      <c r="D15" s="350"/>
      <c r="E15" s="350"/>
      <c r="F15" s="1073"/>
      <c r="G15" s="1057"/>
      <c r="H15" s="1058">
        <f t="shared" si="0"/>
        <v>0</v>
      </c>
    </row>
    <row r="16" spans="1:8" x14ac:dyDescent="0.2">
      <c r="A16" s="350"/>
      <c r="B16" s="349"/>
      <c r="C16" s="350"/>
      <c r="D16" s="350"/>
      <c r="E16" s="350"/>
      <c r="F16" s="1073"/>
      <c r="G16" s="1057"/>
      <c r="H16" s="1058">
        <f t="shared" si="0"/>
        <v>0</v>
      </c>
    </row>
    <row r="17" spans="1:8" x14ac:dyDescent="0.2">
      <c r="A17" s="350"/>
      <c r="B17" s="349"/>
      <c r="C17" s="350"/>
      <c r="D17" s="350"/>
      <c r="E17" s="350"/>
      <c r="F17" s="1073"/>
      <c r="G17" s="1057"/>
      <c r="H17" s="1058">
        <f t="shared" si="0"/>
        <v>0</v>
      </c>
    </row>
    <row r="18" spans="1:8" x14ac:dyDescent="0.2">
      <c r="A18" s="350"/>
      <c r="B18" s="349"/>
      <c r="C18" s="350"/>
      <c r="D18" s="350"/>
      <c r="E18" s="350"/>
      <c r="F18" s="1073"/>
      <c r="G18" s="1057"/>
      <c r="H18" s="1058">
        <f t="shared" si="0"/>
        <v>0</v>
      </c>
    </row>
    <row r="19" spans="1:8" x14ac:dyDescent="0.2">
      <c r="A19" s="351"/>
      <c r="B19" s="352"/>
      <c r="C19" s="351"/>
      <c r="D19" s="351"/>
      <c r="E19" s="351"/>
      <c r="F19" s="1074"/>
      <c r="G19" s="1059"/>
      <c r="H19" s="1060">
        <f t="shared" si="0"/>
        <v>0</v>
      </c>
    </row>
    <row r="20" spans="1:8" ht="15.75" thickBot="1" x14ac:dyDescent="0.25">
      <c r="A20" s="353"/>
      <c r="B20" s="354"/>
      <c r="C20" s="353"/>
      <c r="D20" s="353"/>
      <c r="E20" s="353"/>
      <c r="F20" s="1075"/>
      <c r="G20" s="1061"/>
      <c r="H20" s="1062">
        <f t="shared" si="0"/>
        <v>0</v>
      </c>
    </row>
    <row r="21" spans="1:8" ht="15.75" thickTop="1" x14ac:dyDescent="0.2">
      <c r="A21" s="355"/>
      <c r="B21" s="334"/>
      <c r="C21" s="334"/>
      <c r="D21" s="334"/>
      <c r="E21" s="334"/>
      <c r="F21" s="1076"/>
      <c r="G21" s="1063" t="s">
        <v>50</v>
      </c>
      <c r="H21" s="1064">
        <f>SUM(H11:H20)</f>
        <v>0</v>
      </c>
    </row>
    <row r="22" spans="1:8" x14ac:dyDescent="0.2">
      <c r="A22" s="326"/>
      <c r="B22" s="326"/>
      <c r="C22" s="326"/>
      <c r="D22" s="326"/>
      <c r="E22" s="326"/>
      <c r="F22" s="1077"/>
      <c r="G22" s="326"/>
      <c r="H22" s="418"/>
    </row>
    <row r="23" spans="1:8" x14ac:dyDescent="0.2">
      <c r="A23" s="465" t="s">
        <v>268</v>
      </c>
      <c r="B23" s="340"/>
      <c r="C23" s="340"/>
      <c r="D23" s="340"/>
      <c r="E23" s="340"/>
      <c r="F23" s="1078"/>
      <c r="G23" s="340"/>
      <c r="H23" s="466"/>
    </row>
    <row r="24" spans="1:8" ht="30" x14ac:dyDescent="0.2">
      <c r="A24" s="467" t="s">
        <v>4</v>
      </c>
      <c r="B24" s="362" t="s">
        <v>46</v>
      </c>
      <c r="C24" s="361" t="s">
        <v>29</v>
      </c>
      <c r="D24" s="361" t="s">
        <v>47</v>
      </c>
      <c r="E24" s="363" t="s">
        <v>48</v>
      </c>
      <c r="F24" s="1079" t="s">
        <v>10</v>
      </c>
      <c r="G24" s="342" t="s">
        <v>5</v>
      </c>
      <c r="H24" s="468" t="s">
        <v>49</v>
      </c>
    </row>
    <row r="25" spans="1:8" x14ac:dyDescent="0.2">
      <c r="A25" s="469"/>
      <c r="B25" s="470"/>
      <c r="C25" s="471"/>
      <c r="D25" s="471"/>
      <c r="E25" s="471"/>
      <c r="F25" s="1080"/>
      <c r="G25" s="1065"/>
      <c r="H25" s="472">
        <f>F25*G25</f>
        <v>0</v>
      </c>
    </row>
    <row r="26" spans="1:8" x14ac:dyDescent="0.2">
      <c r="A26" s="473"/>
      <c r="B26" s="474"/>
      <c r="C26" s="475"/>
      <c r="D26" s="475"/>
      <c r="E26" s="475"/>
      <c r="F26" s="1081"/>
      <c r="G26" s="1066"/>
      <c r="H26" s="476">
        <f t="shared" ref="H26:H34" si="1">F26*G26</f>
        <v>0</v>
      </c>
    </row>
    <row r="27" spans="1:8" x14ac:dyDescent="0.2">
      <c r="A27" s="477"/>
      <c r="B27" s="474"/>
      <c r="C27" s="475"/>
      <c r="D27" s="475"/>
      <c r="E27" s="475"/>
      <c r="F27" s="1081"/>
      <c r="G27" s="1066"/>
      <c r="H27" s="476">
        <f t="shared" si="1"/>
        <v>0</v>
      </c>
    </row>
    <row r="28" spans="1:8" x14ac:dyDescent="0.2">
      <c r="A28" s="477"/>
      <c r="B28" s="474"/>
      <c r="C28" s="475"/>
      <c r="D28" s="475"/>
      <c r="E28" s="475"/>
      <c r="F28" s="1081"/>
      <c r="G28" s="1066"/>
      <c r="H28" s="476">
        <f t="shared" si="1"/>
        <v>0</v>
      </c>
    </row>
    <row r="29" spans="1:8" x14ac:dyDescent="0.2">
      <c r="A29" s="477"/>
      <c r="B29" s="474"/>
      <c r="C29" s="475"/>
      <c r="D29" s="475"/>
      <c r="E29" s="475"/>
      <c r="F29" s="1081"/>
      <c r="G29" s="1066"/>
      <c r="H29" s="476">
        <f t="shared" si="1"/>
        <v>0</v>
      </c>
    </row>
    <row r="30" spans="1:8" x14ac:dyDescent="0.2">
      <c r="A30" s="477"/>
      <c r="B30" s="474"/>
      <c r="C30" s="475"/>
      <c r="D30" s="475"/>
      <c r="E30" s="475"/>
      <c r="F30" s="1081"/>
      <c r="G30" s="1066"/>
      <c r="H30" s="476">
        <f t="shared" si="1"/>
        <v>0</v>
      </c>
    </row>
    <row r="31" spans="1:8" x14ac:dyDescent="0.2">
      <c r="A31" s="477"/>
      <c r="B31" s="474"/>
      <c r="C31" s="475"/>
      <c r="D31" s="475"/>
      <c r="E31" s="475"/>
      <c r="F31" s="1081"/>
      <c r="G31" s="1066"/>
      <c r="H31" s="476">
        <f t="shared" si="1"/>
        <v>0</v>
      </c>
    </row>
    <row r="32" spans="1:8" x14ac:dyDescent="0.2">
      <c r="A32" s="477"/>
      <c r="B32" s="474"/>
      <c r="C32" s="475"/>
      <c r="D32" s="475"/>
      <c r="E32" s="475"/>
      <c r="F32" s="1081"/>
      <c r="G32" s="1066"/>
      <c r="H32" s="476">
        <f t="shared" si="1"/>
        <v>0</v>
      </c>
    </row>
    <row r="33" spans="1:8" x14ac:dyDescent="0.2">
      <c r="A33" s="477"/>
      <c r="B33" s="474"/>
      <c r="C33" s="475"/>
      <c r="D33" s="475"/>
      <c r="E33" s="475"/>
      <c r="F33" s="1081"/>
      <c r="G33" s="1066"/>
      <c r="H33" s="476">
        <f t="shared" si="1"/>
        <v>0</v>
      </c>
    </row>
    <row r="34" spans="1:8" x14ac:dyDescent="0.2">
      <c r="A34" s="477"/>
      <c r="B34" s="474"/>
      <c r="C34" s="475"/>
      <c r="D34" s="475"/>
      <c r="E34" s="475"/>
      <c r="F34" s="1081"/>
      <c r="G34" s="1066"/>
      <c r="H34" s="476">
        <f t="shared" si="1"/>
        <v>0</v>
      </c>
    </row>
    <row r="35" spans="1:8" ht="15.75" thickBot="1" x14ac:dyDescent="0.25">
      <c r="A35" s="478"/>
      <c r="B35" s="479"/>
      <c r="C35" s="480"/>
      <c r="D35" s="480"/>
      <c r="E35" s="480"/>
      <c r="F35" s="1082"/>
      <c r="G35" s="1067"/>
      <c r="H35" s="481">
        <f>SUM(H25:H34)</f>
        <v>0</v>
      </c>
    </row>
    <row r="36" spans="1:8" ht="15.75" thickBot="1" x14ac:dyDescent="0.25">
      <c r="A36" s="482"/>
      <c r="B36" s="483"/>
      <c r="C36" s="483"/>
      <c r="D36" s="483"/>
      <c r="E36" s="483"/>
      <c r="F36" s="1083"/>
      <c r="G36" s="1068" t="s">
        <v>269</v>
      </c>
      <c r="H36" s="484">
        <f>SUM(H35)</f>
        <v>0</v>
      </c>
    </row>
    <row r="37" spans="1:8" ht="15.75" thickTop="1" x14ac:dyDescent="0.2">
      <c r="A37" s="326"/>
      <c r="B37" s="326"/>
      <c r="C37" s="326"/>
      <c r="D37" s="326"/>
      <c r="E37" s="326"/>
      <c r="F37" s="1077"/>
      <c r="G37" s="326"/>
      <c r="H37" s="418"/>
    </row>
    <row r="38" spans="1:8" x14ac:dyDescent="0.2">
      <c r="A38" s="357"/>
      <c r="B38" s="358"/>
      <c r="C38" s="358"/>
      <c r="D38" s="358"/>
      <c r="E38" s="358"/>
      <c r="F38" s="1084"/>
      <c r="G38" s="359"/>
      <c r="H38" s="417"/>
    </row>
    <row r="39" spans="1:8" x14ac:dyDescent="0.2">
      <c r="A39" s="360"/>
      <c r="B39" s="360"/>
      <c r="C39" s="360"/>
      <c r="D39" s="360"/>
      <c r="E39" s="360"/>
      <c r="F39" s="1085"/>
      <c r="G39" s="360"/>
      <c r="H39" s="419"/>
    </row>
    <row r="40" spans="1:8" x14ac:dyDescent="0.2">
      <c r="A40" s="339" t="s">
        <v>243</v>
      </c>
      <c r="B40" s="340"/>
      <c r="C40" s="340"/>
      <c r="D40" s="340"/>
      <c r="E40" s="340"/>
      <c r="F40" s="1078"/>
      <c r="G40" s="340"/>
      <c r="H40" s="341"/>
    </row>
    <row r="41" spans="1:8" ht="30" x14ac:dyDescent="0.2">
      <c r="A41" s="361" t="s">
        <v>4</v>
      </c>
      <c r="B41" s="362" t="s">
        <v>46</v>
      </c>
      <c r="C41" s="361" t="s">
        <v>29</v>
      </c>
      <c r="D41" s="361" t="s">
        <v>47</v>
      </c>
      <c r="E41" s="363" t="s">
        <v>48</v>
      </c>
      <c r="F41" s="1079" t="s">
        <v>10</v>
      </c>
      <c r="G41" s="342" t="s">
        <v>5</v>
      </c>
      <c r="H41" s="1069" t="s">
        <v>49</v>
      </c>
    </row>
    <row r="42" spans="1:8" x14ac:dyDescent="0.2">
      <c r="A42" s="345"/>
      <c r="B42" s="346"/>
      <c r="C42" s="347"/>
      <c r="D42" s="347"/>
      <c r="E42" s="347"/>
      <c r="F42" s="1072"/>
      <c r="G42" s="1055"/>
      <c r="H42" s="1056">
        <f t="shared" ref="H42:H54" si="2">F42*G42</f>
        <v>0</v>
      </c>
    </row>
    <row r="43" spans="1:8" x14ac:dyDescent="0.2">
      <c r="A43" s="348"/>
      <c r="B43" s="349"/>
      <c r="C43" s="350"/>
      <c r="D43" s="350"/>
      <c r="E43" s="350"/>
      <c r="F43" s="1073"/>
      <c r="G43" s="1057">
        <v>0</v>
      </c>
      <c r="H43" s="1058">
        <f t="shared" si="2"/>
        <v>0</v>
      </c>
    </row>
    <row r="44" spans="1:8" x14ac:dyDescent="0.2">
      <c r="A44" s="350"/>
      <c r="B44" s="349"/>
      <c r="C44" s="350"/>
      <c r="D44" s="350"/>
      <c r="E44" s="350"/>
      <c r="F44" s="1073"/>
      <c r="G44" s="1057"/>
      <c r="H44" s="1058">
        <f t="shared" si="2"/>
        <v>0</v>
      </c>
    </row>
    <row r="45" spans="1:8" x14ac:dyDescent="0.2">
      <c r="A45" s="350"/>
      <c r="B45" s="349"/>
      <c r="C45" s="350"/>
      <c r="D45" s="350"/>
      <c r="E45" s="350"/>
      <c r="F45" s="1073"/>
      <c r="G45" s="1057"/>
      <c r="H45" s="1058">
        <f t="shared" si="2"/>
        <v>0</v>
      </c>
    </row>
    <row r="46" spans="1:8" x14ac:dyDescent="0.2">
      <c r="A46" s="350"/>
      <c r="B46" s="349"/>
      <c r="C46" s="350"/>
      <c r="D46" s="350"/>
      <c r="E46" s="350"/>
      <c r="F46" s="1073"/>
      <c r="G46" s="1057"/>
      <c r="H46" s="1058">
        <f t="shared" si="2"/>
        <v>0</v>
      </c>
    </row>
    <row r="47" spans="1:8" x14ac:dyDescent="0.2">
      <c r="A47" s="350"/>
      <c r="B47" s="349"/>
      <c r="C47" s="350"/>
      <c r="D47" s="350"/>
      <c r="E47" s="350"/>
      <c r="F47" s="1073"/>
      <c r="G47" s="1057"/>
      <c r="H47" s="1058">
        <f t="shared" si="2"/>
        <v>0</v>
      </c>
    </row>
    <row r="48" spans="1:8" x14ac:dyDescent="0.2">
      <c r="A48" s="350"/>
      <c r="B48" s="349"/>
      <c r="C48" s="350"/>
      <c r="D48" s="350"/>
      <c r="E48" s="350"/>
      <c r="F48" s="1073"/>
      <c r="G48" s="1057"/>
      <c r="H48" s="1058">
        <f t="shared" si="2"/>
        <v>0</v>
      </c>
    </row>
    <row r="49" spans="1:8" x14ac:dyDescent="0.2">
      <c r="A49" s="350"/>
      <c r="B49" s="349"/>
      <c r="C49" s="350"/>
      <c r="D49" s="350"/>
      <c r="E49" s="350"/>
      <c r="F49" s="1073"/>
      <c r="G49" s="1057"/>
      <c r="H49" s="1058">
        <f t="shared" si="2"/>
        <v>0</v>
      </c>
    </row>
    <row r="50" spans="1:8" x14ac:dyDescent="0.2">
      <c r="A50" s="350"/>
      <c r="B50" s="349"/>
      <c r="C50" s="350"/>
      <c r="D50" s="350"/>
      <c r="E50" s="350"/>
      <c r="F50" s="1073"/>
      <c r="G50" s="1057"/>
      <c r="H50" s="1058">
        <f t="shared" si="2"/>
        <v>0</v>
      </c>
    </row>
    <row r="51" spans="1:8" x14ac:dyDescent="0.2">
      <c r="A51" s="350"/>
      <c r="B51" s="349"/>
      <c r="C51" s="350"/>
      <c r="D51" s="350"/>
      <c r="E51" s="350"/>
      <c r="F51" s="1073"/>
      <c r="G51" s="1057"/>
      <c r="H51" s="1058">
        <f t="shared" si="2"/>
        <v>0</v>
      </c>
    </row>
    <row r="52" spans="1:8" x14ac:dyDescent="0.2">
      <c r="A52" s="350"/>
      <c r="B52" s="349"/>
      <c r="C52" s="350"/>
      <c r="D52" s="350"/>
      <c r="E52" s="350"/>
      <c r="F52" s="1073"/>
      <c r="G52" s="1057"/>
      <c r="H52" s="1058">
        <f t="shared" si="2"/>
        <v>0</v>
      </c>
    </row>
    <row r="53" spans="1:8" x14ac:dyDescent="0.2">
      <c r="A53" s="350"/>
      <c r="B53" s="349"/>
      <c r="C53" s="350"/>
      <c r="D53" s="350"/>
      <c r="E53" s="350"/>
      <c r="F53" s="1073"/>
      <c r="G53" s="1057"/>
      <c r="H53" s="1058">
        <f t="shared" si="2"/>
        <v>0</v>
      </c>
    </row>
    <row r="54" spans="1:8" x14ac:dyDescent="0.2">
      <c r="A54" s="350"/>
      <c r="B54" s="349"/>
      <c r="C54" s="350"/>
      <c r="D54" s="350"/>
      <c r="E54" s="350"/>
      <c r="F54" s="1073"/>
      <c r="G54" s="1057"/>
      <c r="H54" s="1058">
        <f t="shared" si="2"/>
        <v>0</v>
      </c>
    </row>
    <row r="55" spans="1:8" ht="15.75" thickBot="1" x14ac:dyDescent="0.25">
      <c r="A55" s="364"/>
      <c r="B55" s="365"/>
      <c r="C55" s="364"/>
      <c r="D55" s="364"/>
      <c r="E55" s="364"/>
      <c r="F55" s="1086"/>
      <c r="G55" s="1070"/>
      <c r="H55" s="1071">
        <f>F55*G55</f>
        <v>0</v>
      </c>
    </row>
    <row r="56" spans="1:8" ht="15.75" thickTop="1" x14ac:dyDescent="0.2">
      <c r="A56" s="355"/>
      <c r="B56" s="334"/>
      <c r="C56" s="334"/>
      <c r="D56" s="334"/>
      <c r="E56" s="334"/>
      <c r="F56" s="334"/>
      <c r="G56" s="356" t="s">
        <v>51</v>
      </c>
      <c r="H56" s="417">
        <f>SUM(H42:H55)</f>
        <v>0</v>
      </c>
    </row>
    <row r="57" spans="1:8" x14ac:dyDescent="0.2">
      <c r="A57" s="357"/>
      <c r="B57" s="358"/>
      <c r="C57" s="358"/>
      <c r="D57" s="358"/>
      <c r="E57" s="358"/>
      <c r="F57" s="358"/>
      <c r="G57" s="359"/>
      <c r="H57" s="420"/>
    </row>
    <row r="58" spans="1:8" ht="15.75" x14ac:dyDescent="0.25">
      <c r="A58" s="36"/>
      <c r="B58" s="20"/>
      <c r="C58" s="20"/>
      <c r="D58" s="20"/>
      <c r="E58" s="20"/>
      <c r="F58" s="20"/>
      <c r="G58" s="20"/>
      <c r="H58" s="421"/>
    </row>
    <row r="59" spans="1:8" x14ac:dyDescent="0.2">
      <c r="A59" s="18"/>
      <c r="B59" s="18"/>
      <c r="C59" s="18"/>
      <c r="D59" s="18"/>
      <c r="E59" s="18"/>
      <c r="F59" s="18"/>
      <c r="G59" s="18"/>
      <c r="H59" s="422"/>
    </row>
    <row r="60" spans="1:8" ht="15.75" x14ac:dyDescent="0.25">
      <c r="A60" s="20"/>
      <c r="B60" s="20"/>
      <c r="C60" s="20"/>
      <c r="D60" s="20"/>
      <c r="E60" s="20"/>
      <c r="F60" s="20"/>
      <c r="G60" s="20"/>
      <c r="H60" s="421"/>
    </row>
    <row r="61" spans="1:8" ht="15.75" x14ac:dyDescent="0.25">
      <c r="A61" s="20"/>
      <c r="B61" s="20"/>
      <c r="C61" s="20"/>
      <c r="D61" s="20"/>
      <c r="E61" s="20"/>
      <c r="F61" s="20"/>
      <c r="G61" s="20"/>
      <c r="H61" s="421"/>
    </row>
    <row r="62" spans="1:8" x14ac:dyDescent="0.2">
      <c r="H62" s="41"/>
    </row>
    <row r="63" spans="1:8" x14ac:dyDescent="0.2">
      <c r="H63" s="41"/>
    </row>
    <row r="64" spans="1:8" x14ac:dyDescent="0.2">
      <c r="H64" s="41"/>
    </row>
    <row r="65" spans="8:8" x14ac:dyDescent="0.2">
      <c r="H65" s="41"/>
    </row>
    <row r="66" spans="8:8" x14ac:dyDescent="0.2">
      <c r="H66" s="41"/>
    </row>
    <row r="67" spans="8:8" x14ac:dyDescent="0.2">
      <c r="H67" s="41"/>
    </row>
    <row r="68" spans="8:8" x14ac:dyDescent="0.2">
      <c r="H68" s="41"/>
    </row>
  </sheetData>
  <mergeCells count="4">
    <mergeCell ref="B3:C3"/>
    <mergeCell ref="F5:H5"/>
    <mergeCell ref="F6:H6"/>
    <mergeCell ref="F7:H7"/>
  </mergeCells>
  <phoneticPr fontId="0" type="noConversion"/>
  <printOptions horizontalCentered="1"/>
  <pageMargins left="0.55118110236220474" right="0.55118110236220474" top="0.78740157480314965" bottom="0.78740157480314965" header="0.51181102362204722" footer="0.51181102362204722"/>
  <pageSetup paperSize="9" scale="81" orientation="landscape" r:id="rId1"/>
  <headerFooter alignWithMargins="0">
    <oddFooter>&amp;L&amp;8&amp;F Rev 1 of 310805&amp;C&amp;8&amp;A&amp;R&amp;8 PRINTED: &amp;D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34"/>
  </sheetPr>
  <dimension ref="A1:H62"/>
  <sheetViews>
    <sheetView topLeftCell="E1" zoomScaleNormal="100" zoomScaleSheetLayoutView="75" workbookViewId="0">
      <selection activeCell="G12" sqref="G12"/>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8" max="8" width="10.88671875" customWidth="1"/>
  </cols>
  <sheetData>
    <row r="1" spans="1:8" ht="16.5" thickTop="1" x14ac:dyDescent="0.25">
      <c r="A1" s="9" t="s">
        <v>85</v>
      </c>
      <c r="B1" s="22"/>
      <c r="C1" s="22"/>
      <c r="D1" s="22"/>
      <c r="E1" s="22"/>
      <c r="F1" s="22"/>
      <c r="G1" s="22"/>
      <c r="H1" s="23"/>
    </row>
    <row r="2" spans="1:8" ht="15.75" x14ac:dyDescent="0.25">
      <c r="A2" s="367" t="s">
        <v>249</v>
      </c>
      <c r="B2" s="218"/>
      <c r="C2" s="218"/>
      <c r="D2" s="218"/>
      <c r="E2" s="368" t="s">
        <v>250</v>
      </c>
      <c r="H2" s="220"/>
    </row>
    <row r="3" spans="1:8" ht="16.5" thickBot="1" x14ac:dyDescent="0.3">
      <c r="A3" s="1329" t="s">
        <v>36</v>
      </c>
      <c r="B3" s="1330"/>
      <c r="C3" s="689">
        <f>'Input Data'!$D$20</f>
        <v>0</v>
      </c>
      <c r="D3" s="221"/>
      <c r="E3" s="221"/>
      <c r="F3" s="283" t="s">
        <v>184</v>
      </c>
      <c r="G3" s="688">
        <f>'Input Data'!$D$5</f>
        <v>0</v>
      </c>
      <c r="H3" s="223"/>
    </row>
    <row r="4" spans="1:8" ht="15.75" thickTop="1" x14ac:dyDescent="0.2">
      <c r="A4" s="214"/>
      <c r="B4" s="214"/>
      <c r="C4" s="224"/>
      <c r="D4" s="224"/>
      <c r="E4" s="224"/>
      <c r="F4" s="218"/>
      <c r="G4" s="218"/>
      <c r="H4" s="218"/>
    </row>
    <row r="5" spans="1:8" ht="15.75" x14ac:dyDescent="0.25">
      <c r="A5" s="31" t="s">
        <v>86</v>
      </c>
      <c r="B5" s="225"/>
      <c r="C5" s="225"/>
      <c r="D5" s="225"/>
      <c r="E5" s="225"/>
      <c r="F5" s="225"/>
      <c r="G5" s="225"/>
      <c r="H5" s="226"/>
    </row>
    <row r="6" spans="1:8" ht="30" x14ac:dyDescent="0.2">
      <c r="A6" s="227" t="s">
        <v>87</v>
      </c>
      <c r="B6" s="227" t="s">
        <v>46</v>
      </c>
      <c r="C6" s="228" t="s">
        <v>29</v>
      </c>
      <c r="D6" s="229"/>
      <c r="E6" s="227" t="s">
        <v>88</v>
      </c>
      <c r="F6" s="227" t="s">
        <v>89</v>
      </c>
      <c r="G6" s="227" t="s">
        <v>5</v>
      </c>
      <c r="H6" s="227" t="s">
        <v>8</v>
      </c>
    </row>
    <row r="7" spans="1:8" x14ac:dyDescent="0.2">
      <c r="A7" s="175"/>
      <c r="B7" s="176"/>
      <c r="C7" s="185"/>
      <c r="D7" s="186"/>
      <c r="E7" s="176"/>
      <c r="F7" s="176"/>
      <c r="G7" s="179"/>
      <c r="H7" s="1037">
        <f t="shared" ref="H7:H16" si="0">F7*G7</f>
        <v>0</v>
      </c>
    </row>
    <row r="8" spans="1:8" x14ac:dyDescent="0.2">
      <c r="A8" s="177"/>
      <c r="B8" s="177"/>
      <c r="C8" s="187"/>
      <c r="D8" s="188"/>
      <c r="E8" s="177"/>
      <c r="F8" s="177"/>
      <c r="G8" s="180"/>
      <c r="H8" s="1038">
        <f t="shared" si="0"/>
        <v>0</v>
      </c>
    </row>
    <row r="9" spans="1:8" x14ac:dyDescent="0.2">
      <c r="A9" s="177"/>
      <c r="B9" s="177"/>
      <c r="C9" s="187"/>
      <c r="D9" s="188"/>
      <c r="E9" s="177"/>
      <c r="F9" s="177"/>
      <c r="G9" s="180"/>
      <c r="H9" s="1038">
        <f t="shared" si="0"/>
        <v>0</v>
      </c>
    </row>
    <row r="10" spans="1:8" x14ac:dyDescent="0.2">
      <c r="A10" s="177"/>
      <c r="B10" s="177"/>
      <c r="C10" s="187"/>
      <c r="D10" s="188"/>
      <c r="E10" s="177"/>
      <c r="F10" s="177"/>
      <c r="G10" s="180"/>
      <c r="H10" s="1038">
        <f t="shared" si="0"/>
        <v>0</v>
      </c>
    </row>
    <row r="11" spans="1:8" x14ac:dyDescent="0.2">
      <c r="A11" s="177"/>
      <c r="B11" s="177"/>
      <c r="C11" s="187"/>
      <c r="D11" s="188"/>
      <c r="E11" s="177"/>
      <c r="F11" s="177"/>
      <c r="G11" s="180"/>
      <c r="H11" s="1038">
        <f t="shared" si="0"/>
        <v>0</v>
      </c>
    </row>
    <row r="12" spans="1:8" x14ac:dyDescent="0.2">
      <c r="A12" s="177"/>
      <c r="B12" s="177"/>
      <c r="C12" s="187"/>
      <c r="D12" s="188"/>
      <c r="E12" s="177"/>
      <c r="F12" s="177"/>
      <c r="G12" s="180"/>
      <c r="H12" s="1038">
        <f t="shared" si="0"/>
        <v>0</v>
      </c>
    </row>
    <row r="13" spans="1:8" x14ac:dyDescent="0.2">
      <c r="A13" s="177"/>
      <c r="B13" s="177"/>
      <c r="C13" s="187"/>
      <c r="D13" s="188"/>
      <c r="E13" s="177"/>
      <c r="F13" s="177"/>
      <c r="G13" s="180"/>
      <c r="H13" s="1038">
        <f t="shared" si="0"/>
        <v>0</v>
      </c>
    </row>
    <row r="14" spans="1:8" x14ac:dyDescent="0.2">
      <c r="A14" s="177"/>
      <c r="B14" s="177"/>
      <c r="C14" s="187"/>
      <c r="D14" s="188"/>
      <c r="E14" s="177"/>
      <c r="F14" s="177"/>
      <c r="G14" s="180"/>
      <c r="H14" s="1038">
        <f t="shared" si="0"/>
        <v>0</v>
      </c>
    </row>
    <row r="15" spans="1:8" x14ac:dyDescent="0.2">
      <c r="A15" s="177"/>
      <c r="B15" s="177"/>
      <c r="C15" s="187"/>
      <c r="D15" s="188"/>
      <c r="E15" s="177"/>
      <c r="F15" s="177"/>
      <c r="G15" s="180"/>
      <c r="H15" s="1038">
        <f t="shared" si="0"/>
        <v>0</v>
      </c>
    </row>
    <row r="16" spans="1:8" ht="15.75" thickBot="1" x14ac:dyDescent="0.25">
      <c r="A16" s="178"/>
      <c r="B16" s="178"/>
      <c r="C16" s="189"/>
      <c r="D16" s="190"/>
      <c r="E16" s="178"/>
      <c r="F16" s="178"/>
      <c r="G16" s="199"/>
      <c r="H16" s="1039">
        <f t="shared" si="0"/>
        <v>0</v>
      </c>
    </row>
    <row r="17" spans="1:8" x14ac:dyDescent="0.2">
      <c r="A17" s="24"/>
      <c r="B17" s="25"/>
      <c r="C17" s="25"/>
      <c r="D17" s="25"/>
      <c r="E17" s="25"/>
      <c r="F17" s="25"/>
      <c r="G17" s="1040" t="s">
        <v>247</v>
      </c>
      <c r="H17" s="1041">
        <f>SUM(H7:H16)</f>
        <v>0</v>
      </c>
    </row>
    <row r="18" spans="1:8" x14ac:dyDescent="0.2">
      <c r="A18" s="37"/>
      <c r="B18" s="37"/>
      <c r="C18" s="37"/>
      <c r="D18" s="37"/>
      <c r="E18" s="37"/>
      <c r="F18" s="37"/>
      <c r="G18" s="37"/>
      <c r="H18" s="423"/>
    </row>
    <row r="19" spans="1:8" ht="15.75" x14ac:dyDescent="0.25">
      <c r="A19" s="31" t="s">
        <v>90</v>
      </c>
      <c r="B19" s="230"/>
      <c r="C19" s="230"/>
      <c r="D19" s="230"/>
      <c r="E19" s="230"/>
      <c r="F19" s="230"/>
      <c r="G19" s="230"/>
      <c r="H19" s="424"/>
    </row>
    <row r="20" spans="1:8" ht="45" x14ac:dyDescent="0.2">
      <c r="A20" s="227" t="s">
        <v>4</v>
      </c>
      <c r="B20" s="228" t="s">
        <v>46</v>
      </c>
      <c r="C20" s="231"/>
      <c r="D20" s="228" t="s">
        <v>29</v>
      </c>
      <c r="E20" s="229"/>
      <c r="F20" s="227" t="s">
        <v>500</v>
      </c>
      <c r="G20" s="227" t="s">
        <v>91</v>
      </c>
      <c r="H20" s="425" t="s">
        <v>8</v>
      </c>
    </row>
    <row r="21" spans="1:8" x14ac:dyDescent="0.2">
      <c r="A21" s="175"/>
      <c r="B21" s="185"/>
      <c r="C21" s="191"/>
      <c r="D21" s="185"/>
      <c r="E21" s="186"/>
      <c r="F21" s="192"/>
      <c r="G21" s="179"/>
      <c r="H21" s="1037">
        <f t="shared" ref="H21:H30" si="1">G21*F21</f>
        <v>0</v>
      </c>
    </row>
    <row r="22" spans="1:8" x14ac:dyDescent="0.2">
      <c r="A22" s="177"/>
      <c r="B22" s="187"/>
      <c r="C22" s="193"/>
      <c r="D22" s="187"/>
      <c r="E22" s="188"/>
      <c r="F22" s="1042"/>
      <c r="G22" s="180"/>
      <c r="H22" s="1038">
        <f t="shared" si="1"/>
        <v>0</v>
      </c>
    </row>
    <row r="23" spans="1:8" x14ac:dyDescent="0.2">
      <c r="A23" s="177"/>
      <c r="B23" s="187"/>
      <c r="C23" s="193"/>
      <c r="D23" s="187"/>
      <c r="E23" s="188"/>
      <c r="F23" s="1042"/>
      <c r="G23" s="180"/>
      <c r="H23" s="1038">
        <f t="shared" si="1"/>
        <v>0</v>
      </c>
    </row>
    <row r="24" spans="1:8" x14ac:dyDescent="0.2">
      <c r="A24" s="177"/>
      <c r="B24" s="187"/>
      <c r="C24" s="193"/>
      <c r="D24" s="187"/>
      <c r="E24" s="188"/>
      <c r="F24" s="1042"/>
      <c r="G24" s="180"/>
      <c r="H24" s="1038">
        <f t="shared" si="1"/>
        <v>0</v>
      </c>
    </row>
    <row r="25" spans="1:8" x14ac:dyDescent="0.2">
      <c r="A25" s="177"/>
      <c r="B25" s="187"/>
      <c r="C25" s="193"/>
      <c r="D25" s="187"/>
      <c r="E25" s="188"/>
      <c r="F25" s="1042"/>
      <c r="G25" s="180"/>
      <c r="H25" s="1038">
        <f t="shared" si="1"/>
        <v>0</v>
      </c>
    </row>
    <row r="26" spans="1:8" x14ac:dyDescent="0.2">
      <c r="A26" s="177"/>
      <c r="B26" s="187"/>
      <c r="C26" s="193"/>
      <c r="D26" s="187"/>
      <c r="E26" s="188"/>
      <c r="F26" s="1042"/>
      <c r="G26" s="180"/>
      <c r="H26" s="1038">
        <f t="shared" si="1"/>
        <v>0</v>
      </c>
    </row>
    <row r="27" spans="1:8" x14ac:dyDescent="0.2">
      <c r="A27" s="177"/>
      <c r="B27" s="187"/>
      <c r="C27" s="193"/>
      <c r="D27" s="187"/>
      <c r="E27" s="188"/>
      <c r="F27" s="1042"/>
      <c r="G27" s="180"/>
      <c r="H27" s="1038">
        <f t="shared" si="1"/>
        <v>0</v>
      </c>
    </row>
    <row r="28" spans="1:8" x14ac:dyDescent="0.2">
      <c r="A28" s="177"/>
      <c r="B28" s="187"/>
      <c r="C28" s="193"/>
      <c r="D28" s="187"/>
      <c r="E28" s="188"/>
      <c r="F28" s="1042"/>
      <c r="G28" s="180"/>
      <c r="H28" s="1038">
        <f t="shared" si="1"/>
        <v>0</v>
      </c>
    </row>
    <row r="29" spans="1:8" x14ac:dyDescent="0.2">
      <c r="A29" s="177"/>
      <c r="B29" s="187"/>
      <c r="C29" s="193"/>
      <c r="D29" s="187"/>
      <c r="E29" s="188"/>
      <c r="F29" s="1042"/>
      <c r="G29" s="180"/>
      <c r="H29" s="1038">
        <f t="shared" si="1"/>
        <v>0</v>
      </c>
    </row>
    <row r="30" spans="1:8" ht="15.75" thickBot="1" x14ac:dyDescent="0.25">
      <c r="A30" s="178"/>
      <c r="B30" s="189"/>
      <c r="C30" s="194"/>
      <c r="D30" s="189"/>
      <c r="E30" s="190"/>
      <c r="F30" s="1043"/>
      <c r="G30" s="199"/>
      <c r="H30" s="1039">
        <f t="shared" si="1"/>
        <v>0</v>
      </c>
    </row>
    <row r="31" spans="1:8" x14ac:dyDescent="0.2">
      <c r="A31" s="24"/>
      <c r="B31" s="25"/>
      <c r="C31" s="25"/>
      <c r="D31" s="25"/>
      <c r="E31" s="25"/>
      <c r="F31" s="25"/>
      <c r="G31" s="1040" t="s">
        <v>246</v>
      </c>
      <c r="H31" s="1041">
        <f>SUM(H21:H30)</f>
        <v>0</v>
      </c>
    </row>
    <row r="32" spans="1:8" x14ac:dyDescent="0.2">
      <c r="A32" s="5"/>
      <c r="B32" s="5"/>
      <c r="C32" s="5"/>
      <c r="D32" s="5"/>
      <c r="E32" s="5"/>
      <c r="F32" s="5"/>
      <c r="G32" s="5"/>
      <c r="H32" s="426"/>
    </row>
    <row r="33" spans="1:8" ht="15.75" x14ac:dyDescent="0.25">
      <c r="A33" s="31" t="s">
        <v>92</v>
      </c>
      <c r="B33" s="225"/>
      <c r="C33" s="225"/>
      <c r="D33" s="225"/>
      <c r="E33" s="225"/>
      <c r="F33" s="225"/>
      <c r="G33" s="225"/>
      <c r="H33" s="427"/>
    </row>
    <row r="34" spans="1:8" ht="45" x14ac:dyDescent="0.2">
      <c r="A34" s="227" t="s">
        <v>4</v>
      </c>
      <c r="B34" s="232" t="s">
        <v>46</v>
      </c>
      <c r="C34" s="229"/>
      <c r="D34" s="227" t="s">
        <v>93</v>
      </c>
      <c r="E34" s="227" t="s">
        <v>94</v>
      </c>
      <c r="F34" s="227" t="s">
        <v>95</v>
      </c>
      <c r="G34" s="227" t="s">
        <v>96</v>
      </c>
      <c r="H34" s="425" t="s">
        <v>8</v>
      </c>
    </row>
    <row r="35" spans="1:8" x14ac:dyDescent="0.2">
      <c r="A35" s="195"/>
      <c r="B35" s="196"/>
      <c r="C35" s="197"/>
      <c r="D35" s="184"/>
      <c r="E35" s="184"/>
      <c r="F35" s="184"/>
      <c r="G35" s="198"/>
      <c r="H35" s="1044">
        <f>G35*E35</f>
        <v>0</v>
      </c>
    </row>
    <row r="36" spans="1:8" x14ac:dyDescent="0.2">
      <c r="A36" s="177"/>
      <c r="B36" s="187"/>
      <c r="C36" s="188"/>
      <c r="D36" s="177"/>
      <c r="E36" s="177"/>
      <c r="F36" s="177"/>
      <c r="G36" s="180"/>
      <c r="H36" s="1045">
        <f t="shared" ref="H36:H42" si="2">G36*E36</f>
        <v>0</v>
      </c>
    </row>
    <row r="37" spans="1:8" x14ac:dyDescent="0.2">
      <c r="A37" s="177"/>
      <c r="B37" s="187"/>
      <c r="C37" s="188"/>
      <c r="D37" s="177"/>
      <c r="E37" s="177"/>
      <c r="F37" s="177"/>
      <c r="G37" s="180"/>
      <c r="H37" s="1045">
        <f t="shared" si="2"/>
        <v>0</v>
      </c>
    </row>
    <row r="38" spans="1:8" x14ac:dyDescent="0.2">
      <c r="A38" s="177"/>
      <c r="B38" s="187"/>
      <c r="C38" s="188"/>
      <c r="D38" s="177"/>
      <c r="E38" s="177"/>
      <c r="F38" s="177"/>
      <c r="G38" s="180"/>
      <c r="H38" s="1045">
        <f t="shared" si="2"/>
        <v>0</v>
      </c>
    </row>
    <row r="39" spans="1:8" x14ac:dyDescent="0.2">
      <c r="A39" s="177"/>
      <c r="B39" s="187"/>
      <c r="C39" s="188"/>
      <c r="D39" s="177"/>
      <c r="E39" s="177"/>
      <c r="F39" s="177"/>
      <c r="G39" s="180"/>
      <c r="H39" s="1045">
        <f t="shared" si="2"/>
        <v>0</v>
      </c>
    </row>
    <row r="40" spans="1:8" x14ac:dyDescent="0.2">
      <c r="A40" s="177"/>
      <c r="B40" s="187"/>
      <c r="C40" s="188"/>
      <c r="D40" s="177"/>
      <c r="E40" s="177"/>
      <c r="F40" s="177"/>
      <c r="G40" s="180"/>
      <c r="H40" s="1045">
        <f t="shared" si="2"/>
        <v>0</v>
      </c>
    </row>
    <row r="41" spans="1:8" x14ac:dyDescent="0.2">
      <c r="A41" s="177"/>
      <c r="B41" s="187"/>
      <c r="C41" s="188"/>
      <c r="D41" s="177"/>
      <c r="E41" s="177"/>
      <c r="F41" s="177"/>
      <c r="G41" s="180"/>
      <c r="H41" s="1045">
        <f t="shared" si="2"/>
        <v>0</v>
      </c>
    </row>
    <row r="42" spans="1:8" ht="15.75" thickBot="1" x14ac:dyDescent="0.25">
      <c r="A42" s="178"/>
      <c r="B42" s="189"/>
      <c r="C42" s="190"/>
      <c r="D42" s="178"/>
      <c r="E42" s="178"/>
      <c r="F42" s="178"/>
      <c r="G42" s="199"/>
      <c r="H42" s="1046">
        <f t="shared" si="2"/>
        <v>0</v>
      </c>
    </row>
    <row r="43" spans="1:8" x14ac:dyDescent="0.2">
      <c r="A43" s="13"/>
      <c r="B43" s="14"/>
      <c r="C43" s="14"/>
      <c r="D43" s="14"/>
      <c r="E43" s="14"/>
      <c r="F43" s="14"/>
      <c r="G43" s="1047" t="s">
        <v>245</v>
      </c>
      <c r="H43" s="1048">
        <f>SUM(H35:H42)</f>
        <v>0</v>
      </c>
    </row>
    <row r="44" spans="1:8" x14ac:dyDescent="0.2">
      <c r="A44" s="26"/>
      <c r="B44" s="5"/>
      <c r="C44" s="5"/>
      <c r="D44" s="5"/>
      <c r="E44" s="5"/>
      <c r="F44" s="5"/>
      <c r="G44" s="19"/>
      <c r="H44" s="428"/>
    </row>
    <row r="45" spans="1:8" x14ac:dyDescent="0.2">
      <c r="A45" s="15"/>
      <c r="B45" s="16"/>
      <c r="C45" s="16"/>
      <c r="D45" s="16"/>
      <c r="E45" s="16"/>
      <c r="F45" s="16"/>
      <c r="G45" s="17"/>
      <c r="H45" s="428"/>
    </row>
    <row r="46" spans="1:8" x14ac:dyDescent="0.2">
      <c r="A46" s="37"/>
      <c r="B46" s="37"/>
      <c r="C46" s="37"/>
      <c r="D46" s="37"/>
      <c r="E46" s="37"/>
      <c r="F46" s="37"/>
      <c r="G46" s="37"/>
      <c r="H46" s="423"/>
    </row>
    <row r="47" spans="1:8" ht="15.75" x14ac:dyDescent="0.25">
      <c r="A47" s="31" t="s">
        <v>97</v>
      </c>
      <c r="B47" s="225"/>
      <c r="C47" s="225"/>
      <c r="D47" s="225"/>
      <c r="E47" s="225"/>
      <c r="F47" s="225"/>
      <c r="G47" s="225"/>
      <c r="H47" s="427"/>
    </row>
    <row r="48" spans="1:8" ht="45" x14ac:dyDescent="0.2">
      <c r="A48" s="233" t="s">
        <v>4</v>
      </c>
      <c r="B48" s="232" t="s">
        <v>39</v>
      </c>
      <c r="C48" s="32"/>
      <c r="D48" s="227" t="s">
        <v>98</v>
      </c>
      <c r="E48" s="227" t="s">
        <v>99</v>
      </c>
      <c r="F48" s="227" t="s">
        <v>100</v>
      </c>
      <c r="G48" s="227" t="s">
        <v>101</v>
      </c>
      <c r="H48" s="425" t="s">
        <v>49</v>
      </c>
    </row>
    <row r="49" spans="1:8" x14ac:dyDescent="0.2">
      <c r="A49" s="175"/>
      <c r="B49" s="181"/>
      <c r="C49" s="200"/>
      <c r="D49" s="176"/>
      <c r="E49" s="176"/>
      <c r="F49" s="176"/>
      <c r="G49" s="179"/>
      <c r="H49" s="1049">
        <f>G49*F49</f>
        <v>0</v>
      </c>
    </row>
    <row r="50" spans="1:8" x14ac:dyDescent="0.2">
      <c r="A50" s="177"/>
      <c r="B50" s="182"/>
      <c r="C50" s="201"/>
      <c r="D50" s="182"/>
      <c r="E50" s="177"/>
      <c r="F50" s="177"/>
      <c r="G50" s="180"/>
      <c r="H50" s="1045"/>
    </row>
    <row r="51" spans="1:8" x14ac:dyDescent="0.2">
      <c r="A51" s="177"/>
      <c r="B51" s="182"/>
      <c r="C51" s="201"/>
      <c r="D51" s="182"/>
      <c r="E51" s="177"/>
      <c r="F51" s="177"/>
      <c r="G51" s="180"/>
      <c r="H51" s="1045"/>
    </row>
    <row r="52" spans="1:8" x14ac:dyDescent="0.2">
      <c r="A52" s="177"/>
      <c r="B52" s="182"/>
      <c r="C52" s="201"/>
      <c r="D52" s="182"/>
      <c r="E52" s="177"/>
      <c r="F52" s="177"/>
      <c r="G52" s="180"/>
      <c r="H52" s="1045"/>
    </row>
    <row r="53" spans="1:8" x14ac:dyDescent="0.2">
      <c r="A53" s="177"/>
      <c r="B53" s="182"/>
      <c r="C53" s="201"/>
      <c r="D53" s="182"/>
      <c r="E53" s="177"/>
      <c r="F53" s="177"/>
      <c r="G53" s="180"/>
      <c r="H53" s="1045"/>
    </row>
    <row r="54" spans="1:8" x14ac:dyDescent="0.2">
      <c r="A54" s="177"/>
      <c r="B54" s="182"/>
      <c r="C54" s="201"/>
      <c r="D54" s="182"/>
      <c r="E54" s="177"/>
      <c r="F54" s="177"/>
      <c r="G54" s="180"/>
      <c r="H54" s="1045"/>
    </row>
    <row r="55" spans="1:8" ht="15.75" thickBot="1" x14ac:dyDescent="0.25">
      <c r="A55" s="178"/>
      <c r="B55" s="183"/>
      <c r="C55" s="202"/>
      <c r="D55" s="183"/>
      <c r="E55" s="177"/>
      <c r="F55" s="178"/>
      <c r="G55" s="199"/>
      <c r="H55" s="1050"/>
    </row>
    <row r="56" spans="1:8" x14ac:dyDescent="0.2">
      <c r="A56" s="24"/>
      <c r="B56" s="25"/>
      <c r="C56" s="25"/>
      <c r="D56" s="25"/>
      <c r="E56" s="12"/>
      <c r="F56" s="25"/>
      <c r="G56" s="1040" t="s">
        <v>244</v>
      </c>
      <c r="H56" s="1041">
        <f>SUM(H49:H55)</f>
        <v>0</v>
      </c>
    </row>
    <row r="57" spans="1:8" x14ac:dyDescent="0.2">
      <c r="A57" s="5"/>
      <c r="B57" s="5"/>
      <c r="C57" s="5"/>
      <c r="D57" s="5"/>
      <c r="E57" s="279"/>
      <c r="F57" s="5"/>
      <c r="G57" s="1051"/>
      <c r="H57" s="1052"/>
    </row>
    <row r="58" spans="1:8" ht="15.75" thickBot="1" x14ac:dyDescent="0.25">
      <c r="A58" s="5"/>
      <c r="B58" s="5"/>
      <c r="C58" s="5"/>
      <c r="D58" s="5"/>
      <c r="E58" s="279"/>
      <c r="F58" s="5"/>
      <c r="G58" s="1051" t="s">
        <v>254</v>
      </c>
      <c r="H58" s="1052">
        <f>H17+IF(AND(H31&gt;0,H17&gt;0),0,H31)+(H45+H56)</f>
        <v>0</v>
      </c>
    </row>
    <row r="59" spans="1:8" ht="15.75" thickTop="1" x14ac:dyDescent="0.2">
      <c r="A59" s="33" t="str">
        <f>IF(AND(H31&gt;0,H17&gt;0),"You cannot claim for both Part Time and Full Time supervision","")</f>
        <v/>
      </c>
      <c r="B59" s="28"/>
      <c r="C59" s="28"/>
      <c r="D59" s="28"/>
      <c r="E59" s="28"/>
      <c r="F59" s="28"/>
      <c r="G59" s="1053" t="s">
        <v>237</v>
      </c>
      <c r="H59" s="1054">
        <f>H58/1.14</f>
        <v>0</v>
      </c>
    </row>
    <row r="60" spans="1:8" ht="15.75" thickBot="1" x14ac:dyDescent="0.25">
      <c r="A60" s="11"/>
      <c r="B60" s="5"/>
      <c r="C60" s="5"/>
      <c r="D60" s="5"/>
      <c r="E60" s="5"/>
      <c r="F60" s="5"/>
      <c r="G60" s="19"/>
      <c r="H60" s="29"/>
    </row>
    <row r="61" spans="1:8" ht="15.75" thickBot="1" x14ac:dyDescent="0.25">
      <c r="A61" s="6"/>
      <c r="B61" s="7"/>
      <c r="C61" s="7"/>
      <c r="D61" s="7"/>
      <c r="E61" s="7"/>
      <c r="F61" s="7"/>
      <c r="G61" s="8"/>
      <c r="H61" s="30"/>
    </row>
    <row r="62" spans="1:8" ht="15.75" thickTop="1" x14ac:dyDescent="0.2"/>
  </sheetData>
  <mergeCells count="1">
    <mergeCell ref="A3:B3"/>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26"/>
  </sheetPr>
  <dimension ref="A1:I27"/>
  <sheetViews>
    <sheetView zoomScaleNormal="75" zoomScaleSheetLayoutView="100" workbookViewId="0">
      <selection activeCell="F14" sqref="F14:H14"/>
    </sheetView>
  </sheetViews>
  <sheetFormatPr defaultRowHeight="15" x14ac:dyDescent="0.2"/>
  <cols>
    <col min="1" max="1" width="9.33203125" bestFit="1" customWidth="1"/>
    <col min="5" max="5" width="10" customWidth="1"/>
    <col min="9" max="9" width="9" bestFit="1" customWidth="1"/>
  </cols>
  <sheetData>
    <row r="1" spans="1:9" ht="16.5" thickTop="1" x14ac:dyDescent="0.25">
      <c r="A1" s="9" t="s">
        <v>104</v>
      </c>
      <c r="B1" s="22"/>
      <c r="C1" s="22"/>
      <c r="D1" s="22"/>
      <c r="E1" s="22"/>
      <c r="F1" s="22"/>
      <c r="G1" s="22"/>
      <c r="H1" s="22"/>
      <c r="I1" s="23"/>
    </row>
    <row r="2" spans="1:9" ht="15.75" x14ac:dyDescent="0.25">
      <c r="A2" s="367" t="s">
        <v>248</v>
      </c>
      <c r="B2" s="218"/>
      <c r="C2" s="218"/>
      <c r="D2" s="218"/>
      <c r="E2" s="218"/>
      <c r="F2" s="218"/>
      <c r="G2" s="218"/>
      <c r="H2" s="218"/>
      <c r="I2" s="220"/>
    </row>
    <row r="3" spans="1:9" ht="15.75" x14ac:dyDescent="0.25">
      <c r="A3" s="1337" t="s">
        <v>36</v>
      </c>
      <c r="B3" s="1338"/>
      <c r="C3" s="689">
        <f>'Input Data'!$D$20</f>
        <v>0</v>
      </c>
      <c r="D3" s="218"/>
      <c r="E3" s="37"/>
      <c r="F3" s="218"/>
      <c r="G3" s="219" t="s">
        <v>184</v>
      </c>
      <c r="H3" s="688">
        <f>'Input Data'!$D$5</f>
        <v>0</v>
      </c>
      <c r="I3" s="220"/>
    </row>
    <row r="4" spans="1:9" ht="15.75" thickBot="1" x14ac:dyDescent="0.25">
      <c r="A4" s="234"/>
      <c r="B4" s="222"/>
      <c r="C4" s="222"/>
      <c r="D4" s="222"/>
      <c r="E4" s="222"/>
      <c r="F4" s="222"/>
      <c r="G4" s="222"/>
      <c r="H4" s="222"/>
      <c r="I4" s="223"/>
    </row>
    <row r="5" spans="1:9" ht="15.75" thickTop="1" x14ac:dyDescent="0.2">
      <c r="A5" s="37"/>
      <c r="B5" s="37"/>
      <c r="C5" s="37"/>
      <c r="D5" s="37"/>
      <c r="E5" s="37"/>
      <c r="F5" s="37"/>
      <c r="G5" s="37"/>
      <c r="H5" s="37"/>
      <c r="I5" s="37"/>
    </row>
    <row r="6" spans="1:9" ht="15.75" x14ac:dyDescent="0.25">
      <c r="A6" s="27" t="s">
        <v>105</v>
      </c>
      <c r="B6" s="225"/>
      <c r="C6" s="225"/>
      <c r="D6" s="225"/>
      <c r="E6" s="225"/>
      <c r="F6" s="225"/>
      <c r="G6" s="225"/>
      <c r="H6" s="225"/>
      <c r="I6" s="226"/>
    </row>
    <row r="7" spans="1:9" ht="30" x14ac:dyDescent="0.2">
      <c r="A7" s="227" t="s">
        <v>4</v>
      </c>
      <c r="B7" s="1339" t="s">
        <v>106</v>
      </c>
      <c r="C7" s="1340"/>
      <c r="D7" s="1341"/>
      <c r="E7" s="227" t="s">
        <v>107</v>
      </c>
      <c r="F7" s="1339" t="s">
        <v>39</v>
      </c>
      <c r="G7" s="1340"/>
      <c r="H7" s="1341"/>
      <c r="I7" s="227" t="s">
        <v>49</v>
      </c>
    </row>
    <row r="8" spans="1:9" x14ac:dyDescent="0.2">
      <c r="A8" s="203"/>
      <c r="B8" s="1342"/>
      <c r="C8" s="1343"/>
      <c r="D8" s="1344"/>
      <c r="E8" s="204"/>
      <c r="F8" s="1342"/>
      <c r="G8" s="1343"/>
      <c r="H8" s="1344"/>
      <c r="I8" s="1031">
        <v>0</v>
      </c>
    </row>
    <row r="9" spans="1:9" x14ac:dyDescent="0.2">
      <c r="A9" s="177"/>
      <c r="B9" s="1331"/>
      <c r="C9" s="1332"/>
      <c r="D9" s="1333"/>
      <c r="E9" s="177"/>
      <c r="F9" s="1331"/>
      <c r="G9" s="1332"/>
      <c r="H9" s="1333"/>
      <c r="I9" s="1032"/>
    </row>
    <row r="10" spans="1:9" x14ac:dyDescent="0.2">
      <c r="A10" s="177"/>
      <c r="B10" s="1331"/>
      <c r="C10" s="1332"/>
      <c r="D10" s="1333"/>
      <c r="E10" s="177"/>
      <c r="F10" s="1331"/>
      <c r="G10" s="1332"/>
      <c r="H10" s="1333"/>
      <c r="I10" s="1032"/>
    </row>
    <row r="11" spans="1:9" x14ac:dyDescent="0.2">
      <c r="A11" s="177"/>
      <c r="B11" s="1331"/>
      <c r="C11" s="1332"/>
      <c r="D11" s="1333"/>
      <c r="E11" s="177"/>
      <c r="F11" s="1331"/>
      <c r="G11" s="1332"/>
      <c r="H11" s="1333"/>
      <c r="I11" s="1032"/>
    </row>
    <row r="12" spans="1:9" x14ac:dyDescent="0.2">
      <c r="A12" s="177"/>
      <c r="B12" s="1331"/>
      <c r="C12" s="1332"/>
      <c r="D12" s="1333"/>
      <c r="E12" s="177"/>
      <c r="F12" s="1331"/>
      <c r="G12" s="1332"/>
      <c r="H12" s="1333"/>
      <c r="I12" s="1032"/>
    </row>
    <row r="13" spans="1:9" x14ac:dyDescent="0.2">
      <c r="A13" s="177"/>
      <c r="B13" s="1331"/>
      <c r="C13" s="1332"/>
      <c r="D13" s="1333"/>
      <c r="E13" s="177"/>
      <c r="F13" s="1331"/>
      <c r="G13" s="1332"/>
      <c r="H13" s="1333"/>
      <c r="I13" s="1032"/>
    </row>
    <row r="14" spans="1:9" x14ac:dyDescent="0.2">
      <c r="A14" s="177"/>
      <c r="B14" s="1331"/>
      <c r="C14" s="1332"/>
      <c r="D14" s="1333"/>
      <c r="E14" s="177"/>
      <c r="F14" s="1331"/>
      <c r="G14" s="1332"/>
      <c r="H14" s="1333"/>
      <c r="I14" s="1032"/>
    </row>
    <row r="15" spans="1:9" x14ac:dyDescent="0.2">
      <c r="A15" s="177"/>
      <c r="B15" s="1331"/>
      <c r="C15" s="1332"/>
      <c r="D15" s="1333"/>
      <c r="E15" s="177"/>
      <c r="F15" s="1331"/>
      <c r="G15" s="1332"/>
      <c r="H15" s="1333"/>
      <c r="I15" s="1032"/>
    </row>
    <row r="16" spans="1:9" x14ac:dyDescent="0.2">
      <c r="A16" s="177"/>
      <c r="B16" s="1331"/>
      <c r="C16" s="1332"/>
      <c r="D16" s="1333"/>
      <c r="E16" s="177"/>
      <c r="F16" s="1331"/>
      <c r="G16" s="1332"/>
      <c r="H16" s="1333"/>
      <c r="I16" s="1032"/>
    </row>
    <row r="17" spans="1:9" ht="15.75" thickBot="1" x14ac:dyDescent="0.25">
      <c r="A17" s="205"/>
      <c r="B17" s="1334"/>
      <c r="C17" s="1335"/>
      <c r="D17" s="1336"/>
      <c r="E17" s="205"/>
      <c r="F17" s="1334"/>
      <c r="G17" s="1335"/>
      <c r="H17" s="1336"/>
      <c r="I17" s="1033"/>
    </row>
    <row r="18" spans="1:9" x14ac:dyDescent="0.2">
      <c r="A18" s="24"/>
      <c r="B18" s="25"/>
      <c r="C18" s="25"/>
      <c r="D18" s="25"/>
      <c r="E18" s="25"/>
      <c r="F18" s="25"/>
      <c r="G18" s="25"/>
      <c r="H18" s="533" t="s">
        <v>110</v>
      </c>
      <c r="I18" s="1034">
        <f>SUM(I8:I17)</f>
        <v>0</v>
      </c>
    </row>
    <row r="19" spans="1:9" ht="15.75" thickBot="1" x14ac:dyDescent="0.25">
      <c r="A19" s="5"/>
      <c r="B19" s="5"/>
      <c r="C19" s="5"/>
      <c r="D19" s="5"/>
      <c r="E19" s="5"/>
      <c r="F19" s="5"/>
      <c r="G19" s="5"/>
      <c r="H19" s="534" t="s">
        <v>293</v>
      </c>
      <c r="I19" s="1035">
        <v>0</v>
      </c>
    </row>
    <row r="20" spans="1:9" ht="16.5" thickTop="1" thickBot="1" x14ac:dyDescent="0.25">
      <c r="A20" s="37"/>
      <c r="B20" s="37"/>
      <c r="C20" s="37"/>
      <c r="D20" s="37"/>
      <c r="E20" s="37"/>
      <c r="F20" s="37"/>
      <c r="G20" s="37"/>
      <c r="H20" s="291" t="s">
        <v>294</v>
      </c>
      <c r="I20" s="1036">
        <f>I18-I19</f>
        <v>0</v>
      </c>
    </row>
    <row r="21" spans="1:9" x14ac:dyDescent="0.2">
      <c r="A21" s="34" t="s">
        <v>111</v>
      </c>
      <c r="B21" s="225"/>
      <c r="C21" s="225"/>
      <c r="D21" s="225"/>
      <c r="E21" s="225"/>
      <c r="F21" s="225"/>
      <c r="G21" s="225"/>
      <c r="H21" s="225"/>
      <c r="I21" s="427"/>
    </row>
    <row r="22" spans="1:9" x14ac:dyDescent="0.2">
      <c r="A22" s="235" t="s">
        <v>112</v>
      </c>
      <c r="B22" s="218" t="s">
        <v>108</v>
      </c>
      <c r="C22" s="218"/>
      <c r="D22" s="214" t="s">
        <v>113</v>
      </c>
      <c r="E22" s="218" t="s">
        <v>109</v>
      </c>
      <c r="F22" s="214"/>
      <c r="G22" s="236" t="s">
        <v>114</v>
      </c>
      <c r="H22" s="218"/>
      <c r="I22" s="429"/>
    </row>
    <row r="23" spans="1:9" x14ac:dyDescent="0.2">
      <c r="A23" s="237" t="s">
        <v>115</v>
      </c>
      <c r="B23" s="238" t="s">
        <v>116</v>
      </c>
      <c r="C23" s="238"/>
      <c r="D23" s="239" t="s">
        <v>117</v>
      </c>
      <c r="E23" s="238" t="s">
        <v>118</v>
      </c>
      <c r="F23" s="239"/>
      <c r="G23" s="239" t="s">
        <v>119</v>
      </c>
      <c r="H23" s="238"/>
      <c r="I23" s="430"/>
    </row>
    <row r="24" spans="1:9" x14ac:dyDescent="0.2">
      <c r="A24" s="37"/>
      <c r="B24" s="37"/>
      <c r="C24" s="37"/>
      <c r="D24" s="37"/>
      <c r="E24" s="37"/>
      <c r="F24" s="37"/>
      <c r="G24" s="37"/>
      <c r="H24" s="37"/>
      <c r="I24" s="423"/>
    </row>
    <row r="25" spans="1:9" x14ac:dyDescent="0.2">
      <c r="I25" s="41"/>
    </row>
    <row r="26" spans="1:9" x14ac:dyDescent="0.2">
      <c r="I26" s="41"/>
    </row>
    <row r="27" spans="1:9" x14ac:dyDescent="0.2">
      <c r="I27" s="41"/>
    </row>
  </sheetData>
  <mergeCells count="23">
    <mergeCell ref="B9:D9"/>
    <mergeCell ref="F9:H9"/>
    <mergeCell ref="A3:B3"/>
    <mergeCell ref="B7:D7"/>
    <mergeCell ref="F7:H7"/>
    <mergeCell ref="B8:D8"/>
    <mergeCell ref="F8:H8"/>
    <mergeCell ref="B10:D10"/>
    <mergeCell ref="F10:H10"/>
    <mergeCell ref="B11:D11"/>
    <mergeCell ref="F11:H11"/>
    <mergeCell ref="B12:D12"/>
    <mergeCell ref="F12:H12"/>
    <mergeCell ref="B13:D13"/>
    <mergeCell ref="F13:H13"/>
    <mergeCell ref="B14:D14"/>
    <mergeCell ref="F14:H14"/>
    <mergeCell ref="B17:D17"/>
    <mergeCell ref="F17:H17"/>
    <mergeCell ref="B15:D15"/>
    <mergeCell ref="F15:H15"/>
    <mergeCell ref="B16:D16"/>
    <mergeCell ref="F16:H16"/>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election sqref="A1:L57"/>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966"/>
      <c r="B1" s="691"/>
      <c r="C1" s="691"/>
      <c r="D1" s="691"/>
      <c r="E1" s="691"/>
      <c r="F1" s="691"/>
      <c r="G1" s="691"/>
      <c r="H1" s="691"/>
      <c r="I1" s="691"/>
      <c r="J1" s="691"/>
      <c r="K1" s="691" t="s">
        <v>446</v>
      </c>
      <c r="L1" s="694"/>
    </row>
    <row r="2" spans="1:12" ht="15.75" x14ac:dyDescent="0.25">
      <c r="A2" s="967"/>
      <c r="B2" s="697"/>
      <c r="C2" s="697"/>
      <c r="D2" s="697"/>
      <c r="E2" s="697"/>
      <c r="F2" s="219" t="s">
        <v>447</v>
      </c>
      <c r="G2" s="697"/>
      <c r="H2" s="697"/>
      <c r="I2" s="697"/>
      <c r="J2" s="697"/>
      <c r="K2" s="697"/>
      <c r="L2" s="968"/>
    </row>
    <row r="3" spans="1:12" x14ac:dyDescent="0.2">
      <c r="A3" s="967"/>
      <c r="B3" s="697"/>
      <c r="C3" s="697"/>
      <c r="D3" s="697"/>
      <c r="E3" s="697"/>
      <c r="F3" s="697"/>
      <c r="G3" s="697"/>
      <c r="H3" s="697"/>
      <c r="I3" s="697"/>
      <c r="J3" s="697"/>
      <c r="K3" s="697"/>
      <c r="L3" s="699"/>
    </row>
    <row r="4" spans="1:12" x14ac:dyDescent="0.2">
      <c r="A4" s="967"/>
      <c r="B4" s="697"/>
      <c r="C4" s="697"/>
      <c r="D4" s="697"/>
      <c r="E4" s="697"/>
      <c r="F4" s="5" t="s">
        <v>448</v>
      </c>
      <c r="G4" s="689">
        <f>'Input Data'!$D$20</f>
        <v>0</v>
      </c>
      <c r="H4" s="697"/>
      <c r="I4" s="697"/>
      <c r="J4" s="763" t="s">
        <v>4</v>
      </c>
      <c r="K4" s="697" t="s">
        <v>334</v>
      </c>
      <c r="L4" s="969"/>
    </row>
    <row r="5" spans="1:12" x14ac:dyDescent="0.2">
      <c r="A5" s="967"/>
      <c r="B5" s="697"/>
      <c r="C5" s="697"/>
      <c r="D5" s="697"/>
      <c r="E5" s="697"/>
      <c r="F5" s="697"/>
      <c r="G5" s="697"/>
      <c r="H5" s="697"/>
      <c r="I5" s="697"/>
      <c r="J5" s="697"/>
      <c r="K5" s="697"/>
      <c r="L5" s="970"/>
    </row>
    <row r="6" spans="1:12" x14ac:dyDescent="0.2">
      <c r="A6" s="967"/>
      <c r="B6" s="706" t="s">
        <v>449</v>
      </c>
      <c r="C6" s="697"/>
      <c r="D6" s="706" t="s">
        <v>334</v>
      </c>
      <c r="E6" s="1357"/>
      <c r="F6" s="1358"/>
      <c r="G6" s="1358"/>
      <c r="H6" s="1358"/>
      <c r="I6" s="1358"/>
      <c r="J6" s="1358"/>
      <c r="K6" s="1358"/>
      <c r="L6" s="1359"/>
    </row>
    <row r="7" spans="1:12" x14ac:dyDescent="0.2">
      <c r="A7" s="967"/>
      <c r="B7" s="706"/>
      <c r="C7" s="697"/>
      <c r="D7" s="706"/>
      <c r="E7" s="1360"/>
      <c r="F7" s="1360"/>
      <c r="G7" s="1360"/>
      <c r="H7" s="1360"/>
      <c r="I7" s="1360"/>
      <c r="J7" s="1360"/>
      <c r="K7" s="1360"/>
      <c r="L7" s="1361"/>
    </row>
    <row r="8" spans="1:12" x14ac:dyDescent="0.2">
      <c r="A8" s="967"/>
      <c r="B8" s="706"/>
      <c r="C8" s="697"/>
      <c r="D8" s="706"/>
      <c r="E8" s="971"/>
      <c r="F8" s="972"/>
      <c r="G8" s="972"/>
      <c r="H8" s="972"/>
      <c r="I8" s="972"/>
      <c r="J8" s="972"/>
      <c r="K8" s="972"/>
      <c r="L8" s="973"/>
    </row>
    <row r="9" spans="1:12" x14ac:dyDescent="0.2">
      <c r="A9" s="967"/>
      <c r="B9" s="697"/>
      <c r="C9" s="697"/>
      <c r="D9" s="697"/>
      <c r="E9" s="974" t="s">
        <v>450</v>
      </c>
      <c r="F9" s="688">
        <f>'Input Data'!$D$5</f>
        <v>0</v>
      </c>
      <c r="G9" s="975"/>
      <c r="H9" s="37"/>
      <c r="I9" s="975"/>
      <c r="K9" s="975"/>
      <c r="L9" s="970"/>
    </row>
    <row r="10" spans="1:12" x14ac:dyDescent="0.2">
      <c r="A10" s="967"/>
      <c r="B10" s="697"/>
      <c r="C10" s="976"/>
      <c r="D10" s="697"/>
      <c r="E10" s="977"/>
      <c r="F10" s="978"/>
      <c r="G10" s="978"/>
      <c r="H10" s="978"/>
      <c r="I10" s="978"/>
      <c r="J10" s="978"/>
      <c r="K10" s="707"/>
      <c r="L10" s="979"/>
    </row>
    <row r="11" spans="1:12" x14ac:dyDescent="0.2">
      <c r="A11" s="967"/>
      <c r="B11" s="706" t="s">
        <v>451</v>
      </c>
      <c r="C11" s="697"/>
      <c r="D11" s="706" t="s">
        <v>334</v>
      </c>
      <c r="E11" s="1362"/>
      <c r="F11" s="1363"/>
      <c r="G11" s="1363"/>
      <c r="H11" s="1363"/>
      <c r="I11" s="1363"/>
      <c r="J11" s="1363"/>
      <c r="K11" s="1363"/>
      <c r="L11" s="1364"/>
    </row>
    <row r="12" spans="1:12" x14ac:dyDescent="0.2">
      <c r="A12" s="967"/>
      <c r="B12" s="706" t="s">
        <v>452</v>
      </c>
      <c r="C12" s="697"/>
      <c r="D12" s="697"/>
      <c r="E12" s="1365"/>
      <c r="F12" s="1366"/>
      <c r="G12" s="1366"/>
      <c r="H12" s="1366"/>
      <c r="I12" s="1366"/>
      <c r="J12" s="1366"/>
      <c r="K12" s="697" t="s">
        <v>453</v>
      </c>
      <c r="L12" s="980"/>
    </row>
    <row r="13" spans="1:12" x14ac:dyDescent="0.2">
      <c r="A13" s="967"/>
      <c r="B13" s="706" t="s">
        <v>454</v>
      </c>
      <c r="C13" s="697"/>
      <c r="D13" s="706" t="s">
        <v>334</v>
      </c>
      <c r="E13" s="981"/>
      <c r="F13" s="707"/>
      <c r="G13" s="697"/>
      <c r="H13" s="5" t="s">
        <v>455</v>
      </c>
      <c r="I13" s="765" t="s">
        <v>334</v>
      </c>
      <c r="J13" s="981"/>
      <c r="K13" s="707"/>
      <c r="L13" s="699"/>
    </row>
    <row r="14" spans="1:12" x14ac:dyDescent="0.2">
      <c r="A14" s="967"/>
      <c r="B14" s="697"/>
      <c r="C14" s="697"/>
      <c r="D14" s="697"/>
      <c r="E14" s="697"/>
      <c r="F14" s="697"/>
      <c r="G14" s="697"/>
      <c r="H14" s="697"/>
      <c r="I14" s="697"/>
      <c r="J14" s="697"/>
      <c r="K14" s="697"/>
      <c r="L14" s="699"/>
    </row>
    <row r="15" spans="1:12" x14ac:dyDescent="0.2">
      <c r="A15" s="967"/>
      <c r="B15" s="706" t="s">
        <v>456</v>
      </c>
      <c r="C15" s="697"/>
      <c r="D15" s="706" t="s">
        <v>334</v>
      </c>
      <c r="E15" s="981"/>
      <c r="F15" s="707"/>
      <c r="G15" s="697"/>
      <c r="H15" s="5" t="s">
        <v>457</v>
      </c>
      <c r="I15" s="765" t="s">
        <v>334</v>
      </c>
      <c r="J15" s="982"/>
      <c r="K15" s="978"/>
      <c r="L15" s="699"/>
    </row>
    <row r="16" spans="1:12" x14ac:dyDescent="0.2">
      <c r="A16" s="967"/>
      <c r="B16" s="706"/>
      <c r="C16" s="697"/>
      <c r="D16" s="706"/>
      <c r="E16" s="706"/>
      <c r="F16" s="697"/>
      <c r="G16" s="697"/>
      <c r="H16" s="706"/>
      <c r="I16" s="706"/>
      <c r="J16" s="706"/>
      <c r="K16" s="697"/>
      <c r="L16" s="936"/>
    </row>
    <row r="17" spans="1:12" ht="15.75" x14ac:dyDescent="0.25">
      <c r="A17" s="983"/>
      <c r="B17" s="706" t="s">
        <v>458</v>
      </c>
      <c r="C17" s="697"/>
      <c r="D17" s="697"/>
      <c r="E17" s="697"/>
      <c r="F17" s="697"/>
      <c r="G17" s="697"/>
      <c r="H17" s="697"/>
      <c r="I17" s="697"/>
      <c r="J17" s="697"/>
      <c r="K17" s="697"/>
      <c r="L17" s="843" t="s">
        <v>459</v>
      </c>
    </row>
    <row r="18" spans="1:12" x14ac:dyDescent="0.2">
      <c r="A18" s="1367" t="s">
        <v>460</v>
      </c>
      <c r="B18" s="697"/>
      <c r="C18" s="697"/>
      <c r="D18" s="697"/>
      <c r="E18" s="697"/>
      <c r="F18" s="880"/>
      <c r="G18" s="697"/>
      <c r="H18" s="697"/>
      <c r="I18" s="697"/>
      <c r="J18" s="697"/>
      <c r="K18" s="697"/>
      <c r="L18" s="984"/>
    </row>
    <row r="19" spans="1:12" x14ac:dyDescent="0.2">
      <c r="A19" s="1368"/>
      <c r="B19" s="706" t="s">
        <v>461</v>
      </c>
      <c r="C19" s="697"/>
      <c r="D19" s="706" t="s">
        <v>334</v>
      </c>
      <c r="E19" s="880" t="s">
        <v>462</v>
      </c>
      <c r="F19" s="880"/>
      <c r="G19" s="697"/>
      <c r="H19" s="697" t="s">
        <v>463</v>
      </c>
      <c r="I19" s="697"/>
      <c r="J19" s="697"/>
      <c r="K19" s="697"/>
      <c r="L19" s="985"/>
    </row>
    <row r="20" spans="1:12" x14ac:dyDescent="0.2">
      <c r="A20" s="1368"/>
      <c r="B20" s="697"/>
      <c r="C20" s="697"/>
      <c r="D20" s="697"/>
      <c r="E20" s="697"/>
      <c r="F20" s="697"/>
      <c r="G20" s="697"/>
      <c r="H20" s="753" t="s">
        <v>464</v>
      </c>
      <c r="I20" s="697"/>
      <c r="J20" s="753"/>
      <c r="K20" s="697"/>
      <c r="L20" s="986"/>
    </row>
    <row r="21" spans="1:12" x14ac:dyDescent="0.2">
      <c r="A21" s="1369"/>
      <c r="B21" s="697"/>
      <c r="C21" s="697"/>
      <c r="D21" s="697"/>
      <c r="E21" s="697"/>
      <c r="F21" s="697"/>
      <c r="G21" s="697"/>
      <c r="H21" s="1350" t="s">
        <v>465</v>
      </c>
      <c r="I21" s="697"/>
      <c r="J21" s="1350" t="s">
        <v>466</v>
      </c>
      <c r="K21" s="697"/>
      <c r="L21" s="939"/>
    </row>
    <row r="22" spans="1:12" x14ac:dyDescent="0.2">
      <c r="A22" s="987" t="s">
        <v>467</v>
      </c>
      <c r="B22" s="706" t="s">
        <v>468</v>
      </c>
      <c r="C22" s="697"/>
      <c r="D22" s="706" t="s">
        <v>334</v>
      </c>
      <c r="E22" s="880"/>
      <c r="F22" s="697"/>
      <c r="G22" s="697"/>
      <c r="H22" s="1351"/>
      <c r="I22" s="697"/>
      <c r="J22" s="1351"/>
      <c r="K22" s="697"/>
      <c r="L22" s="985"/>
    </row>
    <row r="23" spans="1:12" x14ac:dyDescent="0.2">
      <c r="A23" s="988"/>
      <c r="B23" s="706"/>
      <c r="C23" s="698" t="s">
        <v>469</v>
      </c>
      <c r="D23" s="698"/>
      <c r="E23" s="698"/>
      <c r="F23" s="698"/>
      <c r="G23" s="698"/>
      <c r="H23" s="989"/>
      <c r="I23" s="698"/>
      <c r="J23" s="989"/>
      <c r="K23" s="697"/>
      <c r="L23" s="990"/>
    </row>
    <row r="24" spans="1:12" x14ac:dyDescent="0.2">
      <c r="A24" s="988"/>
      <c r="B24" s="706"/>
      <c r="C24" s="697" t="s">
        <v>470</v>
      </c>
      <c r="D24" s="706"/>
      <c r="E24" s="697"/>
      <c r="F24" s="697"/>
      <c r="G24" s="697"/>
      <c r="H24" s="991"/>
      <c r="I24" s="697"/>
      <c r="J24" s="991"/>
      <c r="K24" s="697"/>
      <c r="L24" s="990"/>
    </row>
    <row r="25" spans="1:12" x14ac:dyDescent="0.2">
      <c r="A25" s="988"/>
      <c r="B25" s="697"/>
      <c r="C25" s="697" t="s">
        <v>471</v>
      </c>
      <c r="D25" s="706"/>
      <c r="E25" s="697"/>
      <c r="F25" s="697"/>
      <c r="G25" s="697"/>
      <c r="H25" s="992"/>
      <c r="I25" s="697"/>
      <c r="J25" s="992"/>
      <c r="K25" s="697"/>
      <c r="L25" s="939"/>
    </row>
    <row r="26" spans="1:12" x14ac:dyDescent="0.2">
      <c r="A26" s="988"/>
      <c r="B26" s="697"/>
      <c r="C26" s="697" t="s">
        <v>472</v>
      </c>
      <c r="D26" s="880"/>
      <c r="E26" s="697"/>
      <c r="F26" s="697"/>
      <c r="G26" s="697"/>
      <c r="H26" s="992"/>
      <c r="I26" s="697"/>
      <c r="J26" s="992"/>
      <c r="K26" s="697"/>
      <c r="L26" s="939"/>
    </row>
    <row r="27" spans="1:12" x14ac:dyDescent="0.2">
      <c r="A27" s="988"/>
      <c r="C27" s="880"/>
      <c r="H27" s="992"/>
      <c r="I27" s="697"/>
      <c r="J27" s="992"/>
      <c r="K27" s="697"/>
      <c r="L27" s="990"/>
    </row>
    <row r="28" spans="1:12" ht="15.75" thickBot="1" x14ac:dyDescent="0.25">
      <c r="A28" s="988"/>
      <c r="B28" s="706" t="s">
        <v>473</v>
      </c>
      <c r="C28" s="697" t="s">
        <v>474</v>
      </c>
      <c r="D28" s="697"/>
      <c r="E28" s="697"/>
      <c r="F28" s="697"/>
      <c r="G28" s="697"/>
      <c r="H28" s="993"/>
      <c r="I28" s="697"/>
      <c r="J28" s="994"/>
      <c r="K28" s="697"/>
      <c r="L28" s="939"/>
    </row>
    <row r="29" spans="1:12" ht="15.75" thickBot="1" x14ac:dyDescent="0.25">
      <c r="A29" s="988"/>
      <c r="B29" s="697"/>
      <c r="C29" s="697"/>
      <c r="D29" s="706"/>
      <c r="E29" s="697"/>
      <c r="F29" s="697"/>
      <c r="G29" s="11" t="s">
        <v>475</v>
      </c>
      <c r="H29" s="995">
        <f>SUM(H23:H28)</f>
        <v>0</v>
      </c>
      <c r="I29" s="697"/>
      <c r="J29" s="996">
        <f>SUM(J24:J28)</f>
        <v>0</v>
      </c>
      <c r="K29" s="697"/>
      <c r="L29" s="985">
        <f>J29</f>
        <v>0</v>
      </c>
    </row>
    <row r="30" spans="1:12" x14ac:dyDescent="0.2">
      <c r="A30" s="988"/>
      <c r="B30" s="697"/>
      <c r="C30" s="697"/>
      <c r="D30" s="697"/>
      <c r="E30" s="697"/>
      <c r="F30" s="697"/>
      <c r="G30" s="697"/>
      <c r="H30" s="697"/>
      <c r="I30" s="697"/>
      <c r="J30" s="997"/>
      <c r="K30" s="697"/>
      <c r="L30" s="939"/>
    </row>
    <row r="31" spans="1:12" x14ac:dyDescent="0.2">
      <c r="A31" s="988"/>
      <c r="B31" s="697"/>
      <c r="C31" s="697"/>
      <c r="D31" s="697"/>
      <c r="E31" s="697"/>
      <c r="F31" s="697"/>
      <c r="G31" s="697"/>
      <c r="H31" s="1347" t="s">
        <v>476</v>
      </c>
      <c r="I31" s="1348"/>
      <c r="J31" s="1349"/>
      <c r="K31" s="697"/>
      <c r="L31" s="939"/>
    </row>
    <row r="32" spans="1:12" x14ac:dyDescent="0.2">
      <c r="A32" s="988"/>
      <c r="B32" s="706" t="s">
        <v>477</v>
      </c>
      <c r="C32" s="697"/>
      <c r="D32" s="697"/>
      <c r="E32" s="697"/>
      <c r="F32" s="697"/>
      <c r="G32" s="697"/>
      <c r="H32" s="1350" t="s">
        <v>465</v>
      </c>
      <c r="I32" s="998"/>
      <c r="J32" s="1350" t="s">
        <v>466</v>
      </c>
      <c r="K32" s="697"/>
      <c r="L32" s="939"/>
    </row>
    <row r="33" spans="1:12" x14ac:dyDescent="0.2">
      <c r="A33" s="988"/>
      <c r="B33" s="697"/>
      <c r="C33" s="697"/>
      <c r="D33" s="697"/>
      <c r="E33" s="697"/>
      <c r="F33" s="697"/>
      <c r="G33" s="697"/>
      <c r="H33" s="1351"/>
      <c r="I33" s="999"/>
      <c r="J33" s="1351"/>
      <c r="K33" s="697"/>
      <c r="L33" s="939"/>
    </row>
    <row r="34" spans="1:12" x14ac:dyDescent="0.2">
      <c r="A34" s="987" t="s">
        <v>478</v>
      </c>
      <c r="B34" s="706" t="s">
        <v>479</v>
      </c>
      <c r="C34" s="697"/>
      <c r="D34" s="706" t="s">
        <v>334</v>
      </c>
      <c r="E34" s="1000"/>
      <c r="F34" s="1001"/>
      <c r="G34" s="1002"/>
      <c r="H34" s="991"/>
      <c r="I34" s="728"/>
      <c r="J34" s="991"/>
      <c r="K34" s="697"/>
      <c r="L34" s="939"/>
    </row>
    <row r="35" spans="1:12" x14ac:dyDescent="0.2">
      <c r="A35" s="987"/>
      <c r="B35" s="706" t="s">
        <v>480</v>
      </c>
      <c r="C35" s="880"/>
      <c r="D35" s="1003"/>
      <c r="E35" s="880"/>
      <c r="F35" s="1352"/>
      <c r="G35" s="1353"/>
      <c r="H35" s="993"/>
      <c r="I35" s="728"/>
      <c r="J35" s="993"/>
      <c r="K35" s="697"/>
      <c r="L35" s="939"/>
    </row>
    <row r="36" spans="1:12" x14ac:dyDescent="0.2">
      <c r="A36" s="987" t="s">
        <v>481</v>
      </c>
      <c r="B36" s="706" t="s">
        <v>482</v>
      </c>
      <c r="C36" s="880"/>
      <c r="D36" s="1003"/>
      <c r="E36" s="880"/>
      <c r="F36" s="1352"/>
      <c r="G36" s="1353"/>
      <c r="H36" s="991"/>
      <c r="I36" s="728"/>
      <c r="J36" s="991"/>
      <c r="K36" s="697"/>
      <c r="L36" s="939"/>
    </row>
    <row r="37" spans="1:12" ht="15.75" thickBot="1" x14ac:dyDescent="0.25">
      <c r="A37" s="987"/>
      <c r="B37" s="697"/>
      <c r="C37" s="880"/>
      <c r="D37" s="880"/>
      <c r="E37" s="880"/>
      <c r="F37" s="880"/>
      <c r="G37" s="880"/>
      <c r="H37" s="993"/>
      <c r="I37" s="728"/>
      <c r="J37" s="993"/>
      <c r="K37" s="697"/>
      <c r="L37" s="939"/>
    </row>
    <row r="38" spans="1:12" ht="15.75" thickBot="1" x14ac:dyDescent="0.25">
      <c r="A38" s="988"/>
      <c r="B38" s="697"/>
      <c r="C38" s="1354" t="s">
        <v>483</v>
      </c>
      <c r="D38" s="1354"/>
      <c r="E38" s="1354"/>
      <c r="F38" s="1354"/>
      <c r="G38" s="1354"/>
      <c r="H38" s="995">
        <f>SUM(H34:H37)</f>
        <v>0</v>
      </c>
      <c r="I38" s="697"/>
      <c r="J38" s="1004">
        <f>SUM(J34:J37)</f>
        <v>0</v>
      </c>
      <c r="K38" s="697"/>
      <c r="L38" s="985">
        <f>J38</f>
        <v>0</v>
      </c>
    </row>
    <row r="39" spans="1:12" x14ac:dyDescent="0.2">
      <c r="A39" s="1005"/>
      <c r="B39" s="697"/>
      <c r="C39" s="880"/>
      <c r="D39" s="880"/>
      <c r="E39" s="880"/>
      <c r="F39" s="880"/>
      <c r="G39" s="880"/>
      <c r="H39" s="697"/>
      <c r="I39" s="697"/>
      <c r="J39" s="827"/>
      <c r="K39" s="697"/>
      <c r="L39" s="939"/>
    </row>
    <row r="40" spans="1:12" x14ac:dyDescent="0.2">
      <c r="A40" s="1005"/>
      <c r="B40" s="706" t="s">
        <v>484</v>
      </c>
      <c r="C40" s="880"/>
      <c r="D40" s="880"/>
      <c r="E40" s="880"/>
      <c r="F40" s="880"/>
      <c r="G40" s="880"/>
      <c r="H40" s="1347" t="s">
        <v>485</v>
      </c>
      <c r="I40" s="1348"/>
      <c r="J40" s="1349"/>
      <c r="K40" s="697"/>
      <c r="L40" s="939"/>
    </row>
    <row r="41" spans="1:12" x14ac:dyDescent="0.2">
      <c r="A41" s="1005"/>
      <c r="B41" s="697"/>
      <c r="C41" s="880"/>
      <c r="D41" s="880"/>
      <c r="E41" s="880"/>
      <c r="F41" s="880"/>
      <c r="G41" s="880"/>
      <c r="H41" s="1350" t="s">
        <v>465</v>
      </c>
      <c r="I41" s="998"/>
      <c r="J41" s="1350" t="s">
        <v>466</v>
      </c>
      <c r="K41" s="697"/>
      <c r="L41" s="939"/>
    </row>
    <row r="42" spans="1:12" x14ac:dyDescent="0.2">
      <c r="A42" s="1005"/>
      <c r="B42" s="697"/>
      <c r="C42" s="880"/>
      <c r="D42" s="880"/>
      <c r="E42" s="880"/>
      <c r="F42" s="880"/>
      <c r="G42" s="880"/>
      <c r="H42" s="1351"/>
      <c r="I42" s="999"/>
      <c r="J42" s="1351"/>
      <c r="K42" s="697"/>
      <c r="L42" s="939"/>
    </row>
    <row r="43" spans="1:12" x14ac:dyDescent="0.2">
      <c r="A43" s="987" t="s">
        <v>486</v>
      </c>
      <c r="B43" s="706" t="s">
        <v>487</v>
      </c>
      <c r="C43" s="880"/>
      <c r="D43" s="1003"/>
      <c r="E43" s="880"/>
      <c r="F43" s="1352"/>
      <c r="G43" s="1353"/>
      <c r="H43" s="1006"/>
      <c r="I43" s="697"/>
      <c r="J43" s="1006"/>
      <c r="K43" s="697"/>
      <c r="L43" s="939"/>
    </row>
    <row r="44" spans="1:12" x14ac:dyDescent="0.2">
      <c r="A44" s="987"/>
      <c r="B44" s="697"/>
      <c r="C44" s="880"/>
      <c r="D44" s="880"/>
      <c r="E44" s="880"/>
      <c r="F44" s="880"/>
      <c r="G44" s="1007"/>
      <c r="H44" s="993"/>
      <c r="I44" s="697"/>
      <c r="J44" s="993"/>
      <c r="K44" s="697"/>
      <c r="L44" s="939"/>
    </row>
    <row r="45" spans="1:12" x14ac:dyDescent="0.2">
      <c r="A45" s="987" t="s">
        <v>486</v>
      </c>
      <c r="B45" s="706" t="s">
        <v>488</v>
      </c>
      <c r="C45" s="880"/>
      <c r="D45" s="1003"/>
      <c r="E45" s="880"/>
      <c r="F45" s="1001"/>
      <c r="G45" s="1002"/>
      <c r="H45" s="991"/>
      <c r="I45" s="697"/>
      <c r="J45" s="991"/>
      <c r="K45" s="697"/>
      <c r="L45" s="939"/>
    </row>
    <row r="46" spans="1:12" ht="15.75" thickBot="1" x14ac:dyDescent="0.25">
      <c r="A46" s="987"/>
      <c r="B46" s="697"/>
      <c r="C46" s="880"/>
      <c r="D46" s="880"/>
      <c r="E46" s="880"/>
      <c r="F46" s="880"/>
      <c r="G46" s="1007"/>
      <c r="H46" s="993"/>
      <c r="I46" s="697"/>
      <c r="J46" s="993"/>
      <c r="K46" s="697"/>
      <c r="L46" s="939"/>
    </row>
    <row r="47" spans="1:12" ht="15.75" thickBot="1" x14ac:dyDescent="0.25">
      <c r="A47" s="1005"/>
      <c r="B47" s="1355" t="s">
        <v>489</v>
      </c>
      <c r="C47" s="1356"/>
      <c r="D47" s="1356"/>
      <c r="E47" s="1356"/>
      <c r="F47" s="1356"/>
      <c r="G47" s="1356"/>
      <c r="H47" s="1008">
        <f>SUM(H43:H46)</f>
        <v>0</v>
      </c>
      <c r="I47" s="697"/>
      <c r="J47" s="1004">
        <f>SUM(J43:J46)</f>
        <v>0</v>
      </c>
      <c r="K47" s="697"/>
      <c r="L47" s="985">
        <f>J47</f>
        <v>0</v>
      </c>
    </row>
    <row r="48" spans="1:12" x14ac:dyDescent="0.2">
      <c r="A48" s="1005"/>
      <c r="B48" s="697"/>
      <c r="C48" s="697"/>
      <c r="D48" s="697"/>
      <c r="E48" s="697"/>
      <c r="F48" s="697"/>
      <c r="G48" s="697"/>
      <c r="H48" s="879"/>
      <c r="I48" s="697"/>
      <c r="J48" s="697"/>
      <c r="K48" s="697"/>
      <c r="L48" s="939"/>
    </row>
    <row r="49" spans="1:12" ht="16.5" thickBot="1" x14ac:dyDescent="0.3">
      <c r="A49" s="1009" t="s">
        <v>490</v>
      </c>
      <c r="B49" s="1010" t="s">
        <v>480</v>
      </c>
      <c r="C49" s="1011"/>
      <c r="D49" s="1011"/>
      <c r="E49" s="1011"/>
      <c r="F49" s="37"/>
      <c r="G49" s="763" t="s">
        <v>491</v>
      </c>
      <c r="H49" s="1012"/>
      <c r="I49" s="698"/>
      <c r="J49" s="1013"/>
      <c r="K49" s="697"/>
      <c r="L49" s="1014">
        <f>J49</f>
        <v>0</v>
      </c>
    </row>
    <row r="50" spans="1:12" ht="15.75" thickBot="1" x14ac:dyDescent="0.25">
      <c r="A50" s="1005"/>
      <c r="B50" s="1011"/>
      <c r="C50" s="1015"/>
      <c r="D50" s="5"/>
      <c r="E50" s="5"/>
      <c r="F50" s="37"/>
      <c r="G50" s="5" t="s">
        <v>492</v>
      </c>
      <c r="H50" s="1016">
        <f>SUM(H23:H28)+SUM(H34:H36)+SUM(H43:H45)+H49</f>
        <v>0</v>
      </c>
      <c r="I50" s="698"/>
      <c r="J50" s="1016">
        <f>SUM(J23:J28)+SUM(J34:J36)+SUM(J43:J45)+J49</f>
        <v>0</v>
      </c>
      <c r="K50" s="697"/>
      <c r="L50" s="939"/>
    </row>
    <row r="51" spans="1:12" x14ac:dyDescent="0.2">
      <c r="A51" s="1005"/>
      <c r="B51" s="1015"/>
      <c r="C51" s="1015"/>
      <c r="D51" s="1015"/>
      <c r="E51" s="697"/>
      <c r="F51" s="697"/>
      <c r="G51" s="697"/>
      <c r="H51" s="697"/>
      <c r="I51" s="697"/>
      <c r="J51" s="697"/>
      <c r="K51" s="697"/>
      <c r="L51" s="990"/>
    </row>
    <row r="52" spans="1:12" x14ac:dyDescent="0.2">
      <c r="A52" s="1005"/>
      <c r="B52" s="1017"/>
      <c r="C52" s="1017"/>
      <c r="D52" s="1017"/>
      <c r="E52" s="716"/>
      <c r="F52" s="882"/>
      <c r="G52" s="882"/>
      <c r="H52" s="882"/>
      <c r="I52" s="882"/>
      <c r="J52" s="882"/>
      <c r="K52" s="882"/>
      <c r="L52" s="984"/>
    </row>
    <row r="53" spans="1:12" x14ac:dyDescent="0.2">
      <c r="A53" s="1005"/>
      <c r="B53" s="880"/>
      <c r="C53" s="880"/>
      <c r="D53" s="880"/>
      <c r="E53" s="826" t="s">
        <v>493</v>
      </c>
      <c r="F53" s="697"/>
      <c r="G53" s="697"/>
      <c r="H53" s="697"/>
      <c r="I53" s="697"/>
      <c r="J53" s="697"/>
      <c r="K53" s="697"/>
      <c r="L53" s="1018">
        <f>SUM(L18:L47)</f>
        <v>0</v>
      </c>
    </row>
    <row r="54" spans="1:12" x14ac:dyDescent="0.2">
      <c r="A54" s="1005"/>
      <c r="B54" s="880"/>
      <c r="C54" s="880"/>
      <c r="D54" s="880"/>
      <c r="E54" s="826" t="s">
        <v>494</v>
      </c>
      <c r="F54" s="1019">
        <v>0.14000000000000001</v>
      </c>
      <c r="G54" s="697" t="s">
        <v>495</v>
      </c>
      <c r="H54" s="1020">
        <f>L53</f>
        <v>0</v>
      </c>
      <c r="I54" s="697"/>
      <c r="J54" s="697"/>
      <c r="K54" s="697"/>
      <c r="L54" s="990">
        <f>F54*L53</f>
        <v>0</v>
      </c>
    </row>
    <row r="55" spans="1:12" ht="15.75" thickBot="1" x14ac:dyDescent="0.25">
      <c r="A55" s="1005"/>
      <c r="B55" s="880"/>
      <c r="C55" s="880"/>
      <c r="D55" s="880"/>
      <c r="E55" s="728" t="s">
        <v>496</v>
      </c>
      <c r="F55" s="697"/>
      <c r="G55" s="697"/>
      <c r="H55" s="697"/>
      <c r="I55" s="697"/>
      <c r="J55" s="697"/>
      <c r="K55" s="697"/>
      <c r="L55" s="1021">
        <f>L49</f>
        <v>0</v>
      </c>
    </row>
    <row r="56" spans="1:12" ht="15.75" thickBot="1" x14ac:dyDescent="0.25">
      <c r="A56" s="1005"/>
      <c r="B56" s="1022"/>
      <c r="C56" s="1022"/>
      <c r="D56" s="1022"/>
      <c r="E56" s="1345" t="s">
        <v>497</v>
      </c>
      <c r="F56" s="1346"/>
      <c r="G56" s="1346"/>
      <c r="H56" s="1346"/>
      <c r="I56" s="753"/>
      <c r="J56" s="753"/>
      <c r="K56" s="753"/>
      <c r="L56" s="1023">
        <f>L53+L54+L55</f>
        <v>0</v>
      </c>
    </row>
    <row r="57" spans="1:12" ht="15.75" thickBot="1" x14ac:dyDescent="0.25">
      <c r="A57" s="1024"/>
      <c r="B57" s="1025" t="s">
        <v>498</v>
      </c>
      <c r="C57" s="775"/>
      <c r="D57" s="775"/>
      <c r="E57" s="775"/>
      <c r="F57" s="775"/>
      <c r="G57" s="775"/>
      <c r="H57" s="775"/>
      <c r="I57" s="775"/>
      <c r="J57" s="775"/>
      <c r="K57" s="775"/>
      <c r="L57" s="1026"/>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Notes</vt:lpstr>
      <vt:lpstr>Input Data</vt:lpstr>
      <vt:lpstr>Engineering Project invoice</vt:lpstr>
      <vt:lpstr>Scales</vt:lpstr>
      <vt:lpstr>Previous Claims</vt:lpstr>
      <vt:lpstr>Trip Sheet</vt:lpstr>
      <vt:lpstr>Travelling &amp; Subsistance</vt:lpstr>
      <vt:lpstr>Typing, Duplicating, &amp; Printing</vt:lpstr>
      <vt:lpstr>Time Based</vt:lpstr>
      <vt:lpstr>Site staff &amp; Other</vt:lpstr>
      <vt:lpstr>Non Taxable</vt:lpstr>
      <vt:lpstr>Summary A3</vt:lpstr>
      <vt:lpstr>'Engineering Project invoice'!Print_Area</vt:lpstr>
      <vt:lpstr>'Input Data'!Print_Area</vt:lpstr>
      <vt:lpstr>Notes!Print_Area</vt:lpstr>
      <vt:lpstr>'Site staff &amp; Other'!Print_Area</vt:lpstr>
      <vt:lpstr>'Time Based'!Print_Area</vt:lpstr>
      <vt:lpstr>'Travelling &amp; Subsistance'!Print_Area</vt:lpstr>
      <vt:lpstr>SCALE_1998B</vt:lpstr>
      <vt:lpstr>SCALE_1998E</vt:lpstr>
      <vt:lpstr>SCALE_1998QS</vt:lpstr>
      <vt:lpstr>SCALE_2000B</vt:lpstr>
      <vt:lpstr>SCALE_2000E</vt:lpstr>
      <vt:lpstr>SCALE_2000QS</vt:lpstr>
      <vt:lpstr>SCALE_2002B</vt:lpstr>
      <vt:lpstr>SCALE_2002E</vt:lpstr>
      <vt:lpstr>SCALE_2002QS</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2006-12-27T10:43:24Z</cp:lastPrinted>
  <dcterms:created xsi:type="dcterms:W3CDTF">2000-04-06T11:32:49Z</dcterms:created>
  <dcterms:modified xsi:type="dcterms:W3CDTF">2012-11-21T08:16:59Z</dcterms:modified>
</cp:coreProperties>
</file>